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300" activeTab="2"/>
  </bookViews>
  <sheets>
    <sheet name="ΠΕ" sheetId="1" r:id="rId1"/>
    <sheet name="ΤΕ" sheetId="2" r:id="rId2"/>
    <sheet name="ΔΕ &amp; ΥΕ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" i="3" l="1"/>
  <c r="B4692" i="3" l="1"/>
  <c r="B4635" i="3"/>
  <c r="B5290" i="3"/>
  <c r="B1897" i="3"/>
  <c r="B4482" i="3"/>
  <c r="B2884" i="3"/>
  <c r="B1020" i="3"/>
  <c r="B2834" i="3"/>
  <c r="B827" i="3"/>
  <c r="B4072" i="3"/>
  <c r="B4668" i="3"/>
  <c r="B1032" i="3"/>
  <c r="B2849" i="3"/>
  <c r="B3651" i="3"/>
  <c r="B2826" i="3"/>
  <c r="B2445" i="3"/>
  <c r="B3498" i="3"/>
  <c r="B1920" i="3"/>
  <c r="B4558" i="3"/>
  <c r="B832" i="3"/>
  <c r="B3943" i="3"/>
  <c r="B5220" i="3"/>
  <c r="B3475" i="3"/>
  <c r="B4045" i="3"/>
  <c r="B4631" i="3"/>
  <c r="B960" i="3"/>
  <c r="B4650" i="3"/>
  <c r="B833" i="3"/>
  <c r="B225" i="3"/>
  <c r="B4678" i="3"/>
  <c r="B3312" i="3"/>
  <c r="B4064" i="3"/>
  <c r="B1099" i="3"/>
  <c r="B1858" i="3"/>
  <c r="B1958" i="3"/>
  <c r="B5032" i="3"/>
  <c r="B521" i="3"/>
  <c r="B3476" i="3"/>
  <c r="B4660" i="3"/>
  <c r="B4903" i="3"/>
  <c r="B2860" i="3"/>
  <c r="B5337" i="3"/>
  <c r="B4076" i="3"/>
  <c r="B4705" i="3"/>
  <c r="B564" i="3"/>
  <c r="B1386" i="3"/>
  <c r="B4658" i="3"/>
  <c r="B4647" i="3"/>
  <c r="B499" i="3"/>
  <c r="B2433" i="3"/>
  <c r="B2188" i="3"/>
  <c r="B4690" i="3"/>
  <c r="B4870" i="3"/>
  <c r="B1834" i="3"/>
  <c r="B2339" i="3"/>
  <c r="B2500" i="3"/>
  <c r="B4704" i="3"/>
  <c r="B4923" i="3"/>
  <c r="B4663" i="3"/>
  <c r="B2059" i="3"/>
  <c r="B4633" i="3"/>
  <c r="B2279" i="3"/>
  <c r="B1255" i="3"/>
  <c r="B4676" i="3"/>
  <c r="B4869" i="3"/>
  <c r="B569" i="3"/>
  <c r="B3300" i="3"/>
  <c r="B3268" i="3"/>
  <c r="B4656" i="3"/>
  <c r="B861" i="3"/>
  <c r="B4768" i="3"/>
  <c r="B480" i="3"/>
  <c r="B4893" i="3"/>
  <c r="B4933" i="3"/>
  <c r="B1257" i="3"/>
  <c r="B4651" i="3"/>
  <c r="B1470" i="3"/>
  <c r="B3524" i="3"/>
  <c r="B3298" i="3"/>
  <c r="B4629" i="3"/>
  <c r="B1334" i="3"/>
  <c r="B2346" i="3"/>
  <c r="B4653" i="3"/>
  <c r="B2608" i="3"/>
  <c r="B1051" i="3"/>
  <c r="B4649" i="3"/>
  <c r="B4118" i="3"/>
  <c r="B2799" i="3"/>
  <c r="B1521" i="3"/>
  <c r="B4688" i="3"/>
  <c r="B1242" i="3"/>
  <c r="B2667" i="3"/>
  <c r="B4836" i="3"/>
  <c r="B3176" i="3"/>
  <c r="B485" i="3"/>
  <c r="B4067" i="3"/>
  <c r="B3352" i="3"/>
  <c r="B1091" i="3"/>
  <c r="B3596" i="3"/>
  <c r="B3336" i="3"/>
  <c r="B4799" i="3"/>
  <c r="B4648" i="3"/>
  <c r="B4009" i="3"/>
  <c r="B5167" i="3"/>
  <c r="B4397" i="3"/>
  <c r="B1291" i="3"/>
  <c r="B4451" i="3"/>
  <c r="B2275" i="3"/>
  <c r="B4280" i="3"/>
  <c r="B4201" i="3"/>
  <c r="B4226" i="3"/>
  <c r="B4707" i="3"/>
  <c r="B4477" i="3"/>
  <c r="B4209" i="3"/>
  <c r="B4417" i="3"/>
  <c r="B958" i="3"/>
  <c r="B2083" i="3"/>
  <c r="B1832" i="3"/>
  <c r="B1024" i="3"/>
  <c r="B4744" i="3"/>
  <c r="B2533" i="3"/>
  <c r="B4450" i="3"/>
  <c r="B2789" i="3"/>
  <c r="B4463" i="3"/>
  <c r="B4161" i="3"/>
  <c r="B645" i="3"/>
  <c r="B4424" i="3"/>
  <c r="B4431" i="3"/>
  <c r="B3346" i="3"/>
  <c r="B1400" i="3"/>
  <c r="B4285" i="3"/>
  <c r="B2990" i="3"/>
  <c r="B96" i="3"/>
  <c r="B3201" i="3"/>
  <c r="B818" i="3"/>
  <c r="B910" i="3"/>
  <c r="B826" i="3"/>
  <c r="B737" i="3"/>
  <c r="B4176" i="3"/>
  <c r="B3515" i="3"/>
  <c r="B617" i="3"/>
  <c r="B727" i="3"/>
  <c r="B1884" i="3"/>
  <c r="B4981" i="3"/>
  <c r="B1337" i="3"/>
  <c r="B4762" i="3"/>
  <c r="B855" i="3"/>
  <c r="B4809" i="3"/>
  <c r="B4634" i="3"/>
  <c r="B5234" i="3"/>
  <c r="B4392" i="3"/>
  <c r="B1956" i="3"/>
  <c r="B3536" i="3"/>
  <c r="B578" i="3"/>
  <c r="B1500" i="3"/>
  <c r="B1488" i="3"/>
  <c r="B4289" i="3"/>
  <c r="B2104" i="3"/>
  <c r="B1140" i="3"/>
  <c r="B3107" i="3"/>
  <c r="B4749" i="3"/>
  <c r="B2923" i="3"/>
  <c r="B3309" i="3"/>
  <c r="B189" i="3"/>
  <c r="B4968" i="3"/>
  <c r="B3299" i="3"/>
  <c r="B461" i="3"/>
  <c r="B2474" i="3"/>
  <c r="B1303" i="3"/>
  <c r="B549" i="3"/>
  <c r="B1076" i="3"/>
  <c r="B1379" i="3"/>
  <c r="B4963" i="3"/>
  <c r="B3170" i="3"/>
  <c r="B3166" i="3"/>
  <c r="B1275" i="3"/>
  <c r="B1410" i="3"/>
  <c r="B900" i="3"/>
  <c r="B4645" i="3"/>
  <c r="B2465" i="3"/>
  <c r="B1156" i="3"/>
  <c r="B1325" i="3"/>
  <c r="B5035" i="3"/>
  <c r="B3811" i="3"/>
  <c r="B5378" i="3"/>
  <c r="B3363" i="3"/>
  <c r="B4385" i="3"/>
  <c r="B3255" i="3"/>
  <c r="B953" i="3"/>
  <c r="B996" i="3"/>
  <c r="B1527" i="3"/>
  <c r="B85" i="3"/>
  <c r="B4759" i="3"/>
  <c r="B1012" i="3"/>
  <c r="B1134" i="3"/>
  <c r="B4402" i="3"/>
  <c r="B555" i="3"/>
  <c r="B2549" i="3"/>
  <c r="B1266" i="3"/>
  <c r="B926" i="3"/>
  <c r="B4972" i="3"/>
  <c r="B4434" i="3"/>
  <c r="B5371" i="3"/>
  <c r="B4801" i="3"/>
  <c r="B325" i="3"/>
  <c r="B3331" i="3"/>
  <c r="B3931" i="3"/>
  <c r="B4057" i="3"/>
  <c r="B1849" i="3"/>
  <c r="B1097" i="3"/>
  <c r="B1349" i="3"/>
  <c r="B3155" i="3"/>
  <c r="B1005" i="3"/>
  <c r="B5009" i="3"/>
  <c r="B5388" i="3"/>
  <c r="B957" i="3"/>
  <c r="B1105" i="3"/>
  <c r="B1281" i="3"/>
  <c r="B2069" i="3"/>
  <c r="B181" i="3"/>
  <c r="B892" i="3"/>
  <c r="B942" i="3"/>
  <c r="B4884" i="3"/>
  <c r="B3198" i="3"/>
  <c r="B3046" i="3"/>
  <c r="B2024" i="3"/>
  <c r="B1502" i="3"/>
  <c r="B829" i="3"/>
  <c r="B470" i="3"/>
  <c r="B3092" i="3"/>
  <c r="B4114" i="3"/>
  <c r="B4175" i="3"/>
  <c r="B4232" i="3"/>
  <c r="B1342" i="3"/>
  <c r="B2395" i="3"/>
  <c r="B511" i="3"/>
  <c r="B45" i="3"/>
  <c r="B4343" i="3"/>
  <c r="B4165" i="3"/>
  <c r="B5296" i="3"/>
  <c r="B978" i="3"/>
  <c r="B771" i="3"/>
  <c r="B2984" i="3"/>
  <c r="B4655" i="3"/>
  <c r="B634" i="3"/>
  <c r="B3263" i="3"/>
  <c r="B2466" i="3"/>
  <c r="B1107" i="3"/>
  <c r="B1202" i="3"/>
  <c r="B2393" i="3"/>
  <c r="B4741" i="3"/>
  <c r="B5135" i="3"/>
  <c r="B2481" i="3"/>
  <c r="B5201" i="3"/>
  <c r="B2281" i="3"/>
  <c r="B869" i="3"/>
  <c r="B4781" i="3"/>
  <c r="B823" i="3"/>
  <c r="B5246" i="3"/>
  <c r="B603" i="3"/>
  <c r="B5222" i="3"/>
  <c r="B548" i="3"/>
  <c r="B2488" i="3"/>
  <c r="B404" i="3"/>
  <c r="B3186" i="3"/>
  <c r="B299" i="3"/>
  <c r="B657" i="3"/>
  <c r="B166" i="3"/>
  <c r="B1490" i="3"/>
  <c r="B629" i="3"/>
  <c r="B11" i="3"/>
  <c r="B1018" i="3"/>
  <c r="B602" i="3"/>
  <c r="B609" i="3"/>
  <c r="B545" i="3"/>
  <c r="B18" i="3"/>
  <c r="B2359" i="3"/>
  <c r="B1974" i="3"/>
  <c r="B3638" i="3"/>
  <c r="B2181" i="3"/>
  <c r="B4910" i="3"/>
  <c r="B4709" i="3"/>
  <c r="B3752" i="3"/>
  <c r="B2358" i="3"/>
  <c r="B3708" i="3"/>
  <c r="B2413" i="3"/>
  <c r="B3332" i="3"/>
  <c r="B2930" i="3"/>
  <c r="B2796" i="3"/>
  <c r="B3375" i="3"/>
  <c r="B2334" i="3"/>
  <c r="B504" i="3"/>
  <c r="B2995" i="3"/>
  <c r="B2873" i="3"/>
  <c r="B1885" i="3"/>
  <c r="B3400" i="3"/>
  <c r="B2947" i="3"/>
  <c r="B2388" i="3"/>
  <c r="B642" i="3"/>
  <c r="B498" i="3"/>
  <c r="B1929" i="3"/>
  <c r="B2340" i="3"/>
  <c r="B1264" i="3"/>
  <c r="B5328" i="3"/>
  <c r="B81" i="3"/>
  <c r="B372" i="3"/>
  <c r="B2221" i="3"/>
  <c r="B661" i="3"/>
  <c r="B1517" i="3"/>
  <c r="B10" i="3"/>
  <c r="B4997" i="3"/>
  <c r="B2562" i="3"/>
  <c r="B4994" i="3"/>
  <c r="B5332" i="3"/>
  <c r="B5129" i="3"/>
  <c r="B4193" i="3"/>
  <c r="B1967" i="3"/>
  <c r="B3124" i="3"/>
  <c r="B1840" i="3"/>
  <c r="B901" i="3"/>
  <c r="B2993" i="3"/>
  <c r="B4851" i="3"/>
  <c r="B245" i="3"/>
  <c r="B1408" i="3"/>
  <c r="B4110" i="3"/>
  <c r="B117" i="3"/>
  <c r="B676" i="3"/>
  <c r="B2014" i="3"/>
  <c r="B1476" i="3"/>
  <c r="B5166" i="3"/>
  <c r="B2183" i="3"/>
  <c r="B2903" i="3"/>
  <c r="B1616" i="3"/>
  <c r="B2237" i="3"/>
  <c r="B2839" i="3"/>
  <c r="B5242" i="3"/>
  <c r="B1548" i="3"/>
  <c r="B3193" i="3"/>
  <c r="B3755" i="3"/>
  <c r="B3142" i="3"/>
  <c r="B797" i="3"/>
  <c r="B1992" i="3"/>
  <c r="B4585" i="3"/>
  <c r="B91" i="3"/>
  <c r="B1150" i="3"/>
  <c r="B2992" i="3"/>
  <c r="B4998" i="3"/>
  <c r="B3834" i="3"/>
  <c r="B3628" i="3"/>
  <c r="B3353" i="3"/>
  <c r="B3619" i="3"/>
  <c r="B3506" i="3"/>
  <c r="B1984" i="3"/>
  <c r="B3311" i="3"/>
  <c r="B3620" i="3"/>
  <c r="B2194" i="3"/>
  <c r="B2718" i="3"/>
  <c r="B2082" i="3"/>
  <c r="B5399" i="3"/>
  <c r="B4503" i="3"/>
  <c r="B295" i="3"/>
  <c r="B4218" i="3"/>
  <c r="B1542" i="3"/>
  <c r="B360" i="3"/>
  <c r="B748" i="3"/>
  <c r="B3384" i="3"/>
  <c r="B393" i="3"/>
  <c r="B1898" i="3"/>
  <c r="B102" i="3"/>
  <c r="B4395" i="3"/>
  <c r="B458" i="3"/>
  <c r="B5070" i="3"/>
  <c r="B4780" i="3"/>
  <c r="B2327" i="3"/>
  <c r="B791" i="3"/>
  <c r="B4415" i="3"/>
  <c r="B3016" i="3"/>
  <c r="B1926" i="3"/>
  <c r="B1925" i="3"/>
  <c r="B4769" i="3"/>
  <c r="B354" i="3"/>
  <c r="B879" i="3"/>
  <c r="B4793" i="3"/>
  <c r="B887" i="3"/>
  <c r="B2200" i="3"/>
  <c r="B1759" i="3"/>
  <c r="B2589" i="3"/>
  <c r="B5417" i="3"/>
  <c r="B3322" i="3"/>
  <c r="B5128" i="3"/>
  <c r="B824" i="3"/>
  <c r="B5005" i="3"/>
  <c r="B2976" i="3"/>
  <c r="B5105" i="3"/>
  <c r="B2402" i="3"/>
  <c r="B3868" i="3"/>
  <c r="B2251" i="3"/>
  <c r="B3825" i="3"/>
  <c r="B5045" i="3"/>
  <c r="B2047" i="3"/>
  <c r="B3980" i="3"/>
  <c r="B3919" i="3"/>
  <c r="B2070" i="3"/>
  <c r="B2207" i="3"/>
  <c r="B834" i="3"/>
  <c r="B3891" i="3"/>
  <c r="B5149" i="3"/>
  <c r="B3261" i="3"/>
  <c r="B4382" i="3"/>
  <c r="B2029" i="3"/>
  <c r="B2382" i="3"/>
  <c r="B3278" i="3"/>
  <c r="B5182" i="3"/>
  <c r="B5319" i="3"/>
  <c r="B4800" i="3"/>
  <c r="B2088" i="3"/>
  <c r="B5302" i="3"/>
  <c r="B947" i="3"/>
  <c r="B2098" i="3"/>
  <c r="B4459" i="3"/>
  <c r="B241" i="3"/>
  <c r="B3454" i="3"/>
  <c r="B4310" i="3"/>
  <c r="B939" i="3"/>
  <c r="B3321" i="3"/>
  <c r="B262" i="3"/>
  <c r="B4902" i="3"/>
  <c r="B586" i="3"/>
  <c r="B70" i="3"/>
  <c r="B1315" i="3"/>
  <c r="B2141" i="3"/>
  <c r="B4103" i="3"/>
  <c r="B389" i="3"/>
  <c r="B5085" i="3"/>
  <c r="B2544" i="3"/>
  <c r="B5034" i="3"/>
  <c r="B4712" i="3"/>
  <c r="B630" i="3"/>
  <c r="B3925" i="3"/>
  <c r="B4777" i="3"/>
  <c r="B4966" i="3"/>
  <c r="B3285" i="3"/>
  <c r="B4671" i="3"/>
  <c r="B2510" i="3"/>
  <c r="B663" i="3"/>
  <c r="B665" i="3"/>
  <c r="B2749" i="3"/>
  <c r="B3388" i="3"/>
  <c r="B493" i="3"/>
  <c r="B3705" i="3"/>
  <c r="B2337" i="3"/>
  <c r="B2818" i="3"/>
  <c r="B2543" i="3"/>
  <c r="B3692" i="3"/>
  <c r="B647" i="3"/>
  <c r="B3741" i="3"/>
  <c r="B5042" i="3"/>
  <c r="B3179" i="3"/>
  <c r="B57" i="3"/>
  <c r="B2875" i="3"/>
  <c r="B4157" i="3"/>
  <c r="B5098" i="3"/>
  <c r="B4958" i="3"/>
  <c r="B2420" i="3"/>
  <c r="B5298" i="3"/>
  <c r="B4733" i="3"/>
  <c r="B3289" i="3"/>
  <c r="B619" i="3"/>
  <c r="B3546" i="3"/>
  <c r="B2089" i="3"/>
  <c r="B5396" i="3"/>
  <c r="B5253" i="3"/>
  <c r="B5322" i="3"/>
  <c r="B4525" i="3"/>
  <c r="B2283" i="3"/>
  <c r="B3334" i="3"/>
  <c r="B4338" i="3"/>
  <c r="B4466" i="3"/>
  <c r="B73" i="3"/>
  <c r="B4171" i="3"/>
  <c r="B611" i="3"/>
  <c r="B1141" i="3"/>
  <c r="B4079" i="3"/>
  <c r="B3087" i="3"/>
  <c r="B2551" i="3"/>
  <c r="B1385" i="3"/>
  <c r="B4708" i="3"/>
  <c r="B3276" i="3"/>
  <c r="B5095" i="3"/>
  <c r="B2344" i="3"/>
  <c r="B293" i="3"/>
  <c r="B3110" i="3"/>
  <c r="B4234" i="3"/>
  <c r="B4828" i="3"/>
  <c r="B557" i="3"/>
  <c r="B4505" i="3"/>
  <c r="B4117" i="3"/>
  <c r="B4586" i="3"/>
  <c r="B2899" i="3"/>
  <c r="B4263" i="3"/>
  <c r="B4406" i="3"/>
  <c r="B4256" i="3"/>
  <c r="B4536" i="3"/>
  <c r="B3061" i="3"/>
  <c r="B376" i="3"/>
  <c r="B1940" i="3"/>
  <c r="B4266" i="3"/>
  <c r="B3168" i="3"/>
  <c r="B852" i="3"/>
  <c r="B50" i="3"/>
  <c r="B5031" i="3"/>
  <c r="B4195" i="3"/>
  <c r="B164" i="3"/>
  <c r="B4257" i="3"/>
  <c r="B4609" i="3"/>
  <c r="B4499" i="3"/>
  <c r="B2876" i="3"/>
  <c r="B3175" i="3"/>
  <c r="B4456" i="3"/>
  <c r="B1985" i="3"/>
  <c r="B4243" i="3"/>
  <c r="B371" i="3"/>
  <c r="B4842" i="3"/>
  <c r="B3303" i="3"/>
  <c r="B4767" i="3"/>
  <c r="B373" i="3"/>
  <c r="B514" i="3"/>
  <c r="B4249" i="3"/>
  <c r="B4511" i="3"/>
  <c r="B3076" i="3"/>
  <c r="B5299" i="3"/>
  <c r="B2134" i="3"/>
  <c r="B5404" i="3"/>
  <c r="B250" i="3"/>
  <c r="B2871" i="3"/>
  <c r="B397" i="3"/>
  <c r="B5342" i="3"/>
  <c r="B4541" i="3"/>
  <c r="B1409" i="3"/>
  <c r="B4498" i="3"/>
  <c r="B52" i="3"/>
  <c r="B5309" i="3"/>
  <c r="B4711" i="3"/>
  <c r="B2491" i="3"/>
  <c r="B2028" i="3"/>
  <c r="B5400" i="3"/>
  <c r="B1103" i="3"/>
  <c r="B2351" i="3"/>
  <c r="B236" i="3"/>
  <c r="B3649" i="3"/>
  <c r="B1068" i="3"/>
  <c r="B4004" i="3"/>
  <c r="B3538" i="3"/>
  <c r="B208" i="3"/>
  <c r="B615" i="3"/>
  <c r="B4042" i="3"/>
  <c r="B4534" i="3"/>
  <c r="B4202" i="3"/>
  <c r="B1414" i="3"/>
  <c r="B1713" i="3"/>
  <c r="B234" i="3"/>
  <c r="B618" i="3"/>
  <c r="B872" i="3"/>
  <c r="B5324" i="3"/>
  <c r="B3409" i="3"/>
  <c r="B4007" i="3"/>
  <c r="B1976" i="3"/>
  <c r="B4812" i="3"/>
  <c r="B5387" i="3"/>
  <c r="B2390" i="3"/>
  <c r="B1998" i="3"/>
  <c r="B4356" i="3"/>
  <c r="B147" i="3"/>
  <c r="B3102" i="3"/>
  <c r="B279" i="3"/>
  <c r="B4377" i="3"/>
  <c r="B4722" i="3"/>
  <c r="B933" i="3"/>
  <c r="B4559" i="3"/>
  <c r="B3443" i="3"/>
  <c r="B394" i="3"/>
  <c r="B4573" i="3"/>
  <c r="B4374" i="3"/>
  <c r="B2793" i="3"/>
  <c r="B1270" i="3"/>
  <c r="B2450" i="3"/>
  <c r="B3783" i="3"/>
  <c r="B2155" i="3"/>
  <c r="B4468" i="3"/>
  <c r="B5411" i="3"/>
  <c r="B508" i="3"/>
  <c r="B3025" i="3"/>
  <c r="B3386" i="3"/>
  <c r="B2776" i="3"/>
  <c r="B1892" i="3"/>
  <c r="B3711" i="3"/>
  <c r="B3792" i="3"/>
  <c r="B4123" i="3"/>
  <c r="B3823" i="3"/>
  <c r="B4640" i="3"/>
  <c r="B4588" i="3"/>
  <c r="B5197" i="3"/>
  <c r="B1189" i="3"/>
  <c r="B1203" i="3"/>
  <c r="B4271" i="3"/>
  <c r="B332" i="3"/>
  <c r="B264" i="3"/>
  <c r="B616" i="3"/>
  <c r="B176" i="3"/>
  <c r="B4221" i="3"/>
  <c r="B3310" i="3"/>
  <c r="B1049" i="3"/>
  <c r="B3410" i="3"/>
  <c r="B1964" i="3"/>
  <c r="B5014" i="3"/>
  <c r="B4491" i="3"/>
  <c r="B525" i="3"/>
  <c r="B637" i="3"/>
  <c r="B4487" i="3"/>
  <c r="B2516" i="3"/>
  <c r="B4331" i="3"/>
  <c r="B4262" i="3"/>
  <c r="B4295" i="3"/>
  <c r="B3482" i="3"/>
  <c r="B359" i="3"/>
  <c r="B2265" i="3"/>
  <c r="B3805" i="3"/>
  <c r="B4063" i="3"/>
  <c r="B3576" i="3"/>
  <c r="B3586" i="3"/>
  <c r="B2269" i="3"/>
  <c r="B3913" i="3"/>
  <c r="B3713" i="3"/>
  <c r="B3415" i="3"/>
  <c r="B5248" i="3"/>
  <c r="B2989" i="3"/>
  <c r="B3006" i="3"/>
  <c r="B3077" i="3"/>
  <c r="B1565" i="3"/>
  <c r="B3780" i="3"/>
  <c r="B2574" i="3"/>
  <c r="B2272" i="3"/>
  <c r="B2400" i="3"/>
  <c r="B2072" i="3"/>
  <c r="B3200" i="3"/>
  <c r="B5001" i="3"/>
  <c r="B5251" i="3"/>
  <c r="B3194" i="3"/>
  <c r="B232" i="3"/>
  <c r="B817" i="3"/>
  <c r="B3060" i="3"/>
  <c r="B1968" i="3"/>
  <c r="B2318" i="3"/>
  <c r="B3339" i="3"/>
  <c r="B876" i="3"/>
  <c r="B2264" i="3"/>
  <c r="B4643" i="3"/>
  <c r="B4725" i="3"/>
  <c r="B3897" i="3"/>
  <c r="B3065" i="3"/>
  <c r="B2307" i="3"/>
  <c r="B1485" i="3"/>
  <c r="B4983" i="3"/>
  <c r="B655" i="3"/>
  <c r="B3954" i="3"/>
  <c r="B3024" i="3"/>
  <c r="B765" i="3"/>
  <c r="B806" i="3"/>
  <c r="B2042" i="3"/>
  <c r="B593" i="3"/>
  <c r="B3049" i="3"/>
  <c r="B5123" i="3"/>
  <c r="B5386" i="3"/>
  <c r="B2618" i="3"/>
  <c r="B2838" i="3"/>
  <c r="B1846" i="3"/>
  <c r="B4784" i="3"/>
  <c r="B2806" i="3"/>
  <c r="B3105" i="3"/>
  <c r="B116" i="3"/>
  <c r="B3432" i="3"/>
  <c r="B5291" i="3"/>
  <c r="B5195" i="3"/>
  <c r="B3531" i="3"/>
  <c r="B632" i="3"/>
  <c r="B2635" i="3"/>
  <c r="B3829" i="3"/>
  <c r="B3109" i="3"/>
  <c r="B3928" i="3"/>
  <c r="B4293" i="3"/>
  <c r="B3491" i="3"/>
  <c r="B5188" i="3"/>
  <c r="B3411" i="3"/>
  <c r="B4457" i="3"/>
  <c r="B4437" i="3"/>
  <c r="B5064" i="3"/>
  <c r="B1908" i="3"/>
  <c r="B5243" i="3"/>
  <c r="B3778" i="3"/>
  <c r="B3881" i="3"/>
  <c r="B4378" i="3"/>
  <c r="B2236" i="3"/>
  <c r="B3828" i="3"/>
  <c r="B3378" i="3"/>
  <c r="B2192" i="3"/>
  <c r="B5115" i="3"/>
  <c r="B5369" i="3"/>
  <c r="B223" i="3"/>
  <c r="B4372" i="3"/>
  <c r="B5381" i="3"/>
  <c r="B2980" i="3"/>
  <c r="B4567" i="3"/>
  <c r="B2066" i="3"/>
  <c r="B732" i="3"/>
  <c r="B5174" i="3"/>
  <c r="B5311" i="3"/>
  <c r="B4533" i="3"/>
  <c r="B2223" i="3"/>
  <c r="B4307" i="3"/>
  <c r="B4438" i="3"/>
  <c r="B1483" i="3"/>
  <c r="B98" i="3"/>
  <c r="B4400" i="3"/>
  <c r="B4299" i="3"/>
  <c r="B2086" i="3"/>
  <c r="B4785" i="3"/>
  <c r="B2715" i="3"/>
  <c r="B2456" i="3"/>
  <c r="B1588" i="3"/>
  <c r="B2118" i="3"/>
  <c r="B5019" i="3"/>
  <c r="B4360" i="3"/>
  <c r="B5063" i="3"/>
  <c r="B1852" i="3"/>
  <c r="B4138" i="3"/>
  <c r="B2623" i="3"/>
  <c r="B2765" i="3"/>
  <c r="B3665" i="3"/>
  <c r="B3810" i="3"/>
  <c r="B2001" i="3"/>
  <c r="B1938" i="3"/>
  <c r="B1533" i="3"/>
  <c r="B2522" i="3"/>
  <c r="B5421" i="3"/>
  <c r="B3011" i="3"/>
  <c r="B3770" i="3"/>
  <c r="B1745" i="3"/>
  <c r="B1405" i="3"/>
  <c r="B229" i="3"/>
  <c r="B3073" i="3"/>
  <c r="B4046" i="3"/>
  <c r="B2577" i="3"/>
  <c r="B4053" i="3"/>
  <c r="B3860" i="3"/>
  <c r="B3995" i="3"/>
  <c r="B599" i="3"/>
  <c r="B345" i="3"/>
  <c r="B3607" i="3"/>
  <c r="B2600" i="3"/>
  <c r="B5364" i="3"/>
  <c r="B3696" i="3"/>
  <c r="B1975" i="3"/>
  <c r="B3637" i="3"/>
  <c r="B3861" i="3"/>
  <c r="B3695" i="3"/>
  <c r="B3210" i="3"/>
  <c r="B1943" i="3"/>
  <c r="B2925" i="3"/>
  <c r="B3729" i="3"/>
  <c r="B219" i="3"/>
  <c r="B3543" i="3"/>
  <c r="B1452" i="3"/>
  <c r="B2949" i="3"/>
  <c r="B1747" i="3"/>
  <c r="B3525" i="3"/>
  <c r="B943" i="3"/>
  <c r="B3221" i="3"/>
  <c r="B3996" i="3"/>
  <c r="B1923" i="3"/>
  <c r="B3800" i="3"/>
  <c r="B722" i="3"/>
  <c r="B3492" i="3"/>
  <c r="B2584" i="3"/>
  <c r="B4038" i="3"/>
  <c r="B3727" i="3"/>
  <c r="B1356" i="3"/>
  <c r="B3212" i="3"/>
  <c r="B2955" i="3"/>
  <c r="B1033" i="3"/>
  <c r="B3419" i="3"/>
  <c r="B3777" i="3"/>
  <c r="B1798" i="3"/>
  <c r="B3441" i="3"/>
  <c r="B1237" i="3"/>
  <c r="B1625" i="3"/>
  <c r="B1751" i="3"/>
  <c r="B1327" i="3"/>
  <c r="B1591" i="3"/>
  <c r="B3769" i="3"/>
  <c r="B3598" i="3"/>
  <c r="B2567" i="3"/>
  <c r="B1928" i="3"/>
  <c r="B3599" i="3"/>
  <c r="B4014" i="3"/>
  <c r="B3396" i="3"/>
  <c r="B3709" i="3"/>
  <c r="B4065" i="3"/>
  <c r="B1602" i="3"/>
  <c r="B3404" i="3"/>
  <c r="B3220" i="3"/>
  <c r="B3812" i="3"/>
  <c r="B3966" i="3"/>
  <c r="B2379" i="3"/>
  <c r="B1139" i="3"/>
  <c r="B3611" i="3"/>
  <c r="B1549" i="3"/>
  <c r="B3712" i="3"/>
  <c r="B2333" i="3"/>
  <c r="B2386" i="3"/>
  <c r="B3548" i="3"/>
  <c r="B2692" i="3"/>
  <c r="B3234" i="3"/>
  <c r="B2703" i="3"/>
  <c r="B3453" i="3"/>
  <c r="B3751" i="3"/>
  <c r="B1471" i="3"/>
  <c r="B3674" i="3"/>
  <c r="B3529" i="3"/>
  <c r="B4087" i="3"/>
  <c r="B3381" i="3"/>
  <c r="B3570" i="3"/>
  <c r="B1278" i="3"/>
  <c r="B1687" i="3"/>
  <c r="B2805" i="3"/>
  <c r="B1629" i="3"/>
  <c r="B3468" i="3"/>
  <c r="B3568" i="3"/>
  <c r="B4122" i="3"/>
  <c r="B1628" i="3"/>
  <c r="B3844" i="3"/>
  <c r="B3803" i="3"/>
  <c r="B3259" i="3"/>
  <c r="B1133" i="3"/>
  <c r="B4008" i="3"/>
  <c r="B708" i="3"/>
  <c r="B2973" i="3"/>
  <c r="B5305" i="3"/>
  <c r="B1791" i="3"/>
  <c r="B3067" i="3"/>
  <c r="B2639" i="3"/>
  <c r="B2616" i="3"/>
  <c r="B5269" i="3"/>
  <c r="B3555" i="3"/>
  <c r="B3759" i="3"/>
  <c r="B1962" i="3"/>
  <c r="B2138" i="3"/>
  <c r="B1633" i="3"/>
  <c r="B1797" i="3"/>
  <c r="B1727" i="3"/>
  <c r="B1487" i="3"/>
  <c r="B3382" i="3"/>
  <c r="B1236" i="3"/>
  <c r="B3910" i="3"/>
  <c r="B3209" i="3"/>
  <c r="B596" i="3"/>
  <c r="B1188" i="3"/>
  <c r="B3903" i="3"/>
  <c r="B2196" i="3"/>
  <c r="B4192" i="3"/>
  <c r="B3673" i="3"/>
  <c r="B3807" i="3"/>
  <c r="B1891" i="3"/>
  <c r="B2655" i="3"/>
  <c r="B1269" i="3"/>
  <c r="B3027" i="3"/>
  <c r="B1742" i="3"/>
  <c r="B1623" i="3"/>
  <c r="B2372" i="3"/>
  <c r="B1750" i="3"/>
  <c r="B3505" i="3"/>
  <c r="B2631" i="3"/>
  <c r="B2701" i="3"/>
  <c r="B989" i="3"/>
  <c r="B1972" i="3"/>
  <c r="B1473" i="3"/>
  <c r="B1762" i="3"/>
  <c r="B1705" i="3"/>
  <c r="B2688" i="3"/>
  <c r="B2591" i="3"/>
  <c r="B925" i="3"/>
  <c r="B2781" i="3"/>
  <c r="B2173" i="3"/>
  <c r="B1922" i="3"/>
  <c r="B1170" i="3"/>
  <c r="B5093" i="3"/>
  <c r="B2966" i="3"/>
  <c r="B1515" i="3"/>
  <c r="B1618" i="3"/>
  <c r="B1936" i="3"/>
  <c r="B1796" i="3"/>
  <c r="B1744" i="3"/>
  <c r="B3413" i="3"/>
  <c r="B1047" i="3"/>
  <c r="B2744" i="3"/>
  <c r="B743" i="3"/>
  <c r="B3274" i="3"/>
  <c r="B2149" i="3"/>
  <c r="B2755" i="3"/>
  <c r="B2106" i="3"/>
  <c r="B2634" i="3"/>
  <c r="B4976" i="3"/>
  <c r="B5022" i="3"/>
  <c r="B5130" i="3"/>
  <c r="B1599" i="3"/>
  <c r="B1514" i="3"/>
  <c r="B261" i="3"/>
  <c r="B2673" i="3"/>
  <c r="B442" i="3"/>
  <c r="B3075" i="3"/>
  <c r="B2531" i="3"/>
  <c r="B1468" i="3"/>
  <c r="B1693" i="3"/>
  <c r="B446" i="3"/>
  <c r="B2678" i="3"/>
  <c r="B1859" i="3"/>
  <c r="B1621" i="3"/>
  <c r="B168" i="3"/>
  <c r="B2081" i="3"/>
  <c r="B2813" i="3"/>
  <c r="B2764" i="3"/>
  <c r="B4261" i="3"/>
  <c r="B2218" i="3"/>
  <c r="B2674" i="3"/>
  <c r="B246" i="3"/>
  <c r="B1612" i="3"/>
  <c r="B431" i="3"/>
  <c r="B327" i="3"/>
  <c r="B2211" i="3"/>
  <c r="B180" i="3"/>
  <c r="B1201" i="3"/>
  <c r="B2727" i="3"/>
  <c r="B735" i="3"/>
  <c r="B296" i="3"/>
  <c r="B3450" i="3"/>
  <c r="B1875" i="3"/>
  <c r="B2750" i="3"/>
  <c r="B4048" i="3"/>
  <c r="B2203" i="3"/>
  <c r="B1443" i="3"/>
  <c r="B4602" i="3"/>
  <c r="B4032" i="3"/>
  <c r="B3964" i="3"/>
  <c r="B1589" i="3"/>
  <c r="B4439" i="3"/>
  <c r="B1800" i="3"/>
  <c r="B2859" i="3"/>
  <c r="B4281" i="3"/>
  <c r="B2777" i="3"/>
  <c r="B1227" i="3"/>
  <c r="B1777" i="3"/>
  <c r="B2511" i="3"/>
  <c r="B3977" i="3"/>
  <c r="B3430" i="3"/>
  <c r="B4604" i="3"/>
  <c r="B3694" i="3"/>
  <c r="B1824" i="3"/>
  <c r="B1773" i="3"/>
  <c r="B3610" i="3"/>
  <c r="B2262" i="3"/>
  <c r="B3174" i="3"/>
  <c r="B1649" i="3"/>
  <c r="B3840" i="3"/>
  <c r="B902" i="3"/>
  <c r="B331" i="3"/>
  <c r="B3710" i="3"/>
  <c r="B3992" i="3"/>
  <c r="B5160" i="3"/>
  <c r="B462" i="3"/>
  <c r="B4301" i="3"/>
  <c r="B1540" i="3"/>
  <c r="B1818" i="3"/>
  <c r="B2659" i="3"/>
  <c r="B3562" i="3"/>
  <c r="B1780" i="3"/>
  <c r="B1378" i="3"/>
  <c r="B1231" i="3"/>
  <c r="B3222" i="3"/>
  <c r="B1961" i="3"/>
  <c r="B1148" i="3"/>
  <c r="B2157" i="3"/>
  <c r="B3887" i="3"/>
  <c r="B3937" i="3"/>
  <c r="B3743" i="3"/>
  <c r="B3156" i="3"/>
  <c r="B2160" i="3"/>
  <c r="B1676" i="3"/>
  <c r="B2677" i="3"/>
  <c r="B2934" i="3"/>
  <c r="B3462" i="3"/>
  <c r="B2700" i="3"/>
  <c r="B1569" i="3"/>
  <c r="B2953" i="3"/>
  <c r="B3927" i="3"/>
  <c r="B4795" i="3"/>
  <c r="B1335" i="3"/>
  <c r="B2492" i="3"/>
  <c r="B1663" i="3"/>
  <c r="B1590" i="3"/>
  <c r="B1752" i="3"/>
  <c r="B1646" i="3"/>
  <c r="B1720" i="3"/>
  <c r="B733" i="3"/>
  <c r="B3763" i="3"/>
  <c r="B3603" i="3"/>
  <c r="B3216" i="3"/>
  <c r="B1805" i="3"/>
  <c r="B495" i="3"/>
  <c r="B1994" i="3"/>
  <c r="B2919" i="3"/>
  <c r="B3348" i="3"/>
  <c r="B1642" i="3"/>
  <c r="B1829" i="3"/>
  <c r="B3852" i="3"/>
  <c r="B3326" i="3"/>
  <c r="B1293" i="3"/>
  <c r="B5340" i="3"/>
  <c r="B515" i="3"/>
  <c r="B814" i="3"/>
  <c r="B2350" i="3"/>
  <c r="B755" i="3"/>
  <c r="B728" i="3"/>
  <c r="B1872" i="3"/>
  <c r="B3129" i="3"/>
  <c r="B2457" i="3"/>
  <c r="B908" i="3"/>
  <c r="B3986" i="3"/>
  <c r="B1944" i="3"/>
  <c r="B1497" i="3"/>
  <c r="B2482" i="3"/>
  <c r="B3736" i="3"/>
  <c r="B2653" i="3"/>
  <c r="B1118" i="3"/>
  <c r="B1211" i="3"/>
  <c r="B4470" i="3"/>
  <c r="B2728" i="3"/>
  <c r="B2913" i="3"/>
  <c r="B3128" i="3"/>
  <c r="B3387" i="3"/>
  <c r="B4037" i="3"/>
  <c r="B2787" i="3"/>
  <c r="B2480" i="3"/>
  <c r="B3975" i="3"/>
  <c r="B2710" i="3"/>
  <c r="B893" i="3"/>
  <c r="B5044" i="3"/>
  <c r="B843" i="3"/>
  <c r="B1596" i="3"/>
  <c r="B1813" i="3"/>
  <c r="B2752" i="3"/>
  <c r="B5018" i="3"/>
  <c r="B195" i="3"/>
  <c r="B4630" i="3"/>
  <c r="B969" i="3"/>
  <c r="B2921" i="3"/>
  <c r="B1770" i="3"/>
  <c r="B1655" i="3"/>
  <c r="B1614" i="3"/>
  <c r="B3359" i="3"/>
  <c r="B494" i="3"/>
  <c r="B2290" i="3"/>
  <c r="B158" i="3"/>
  <c r="B5086" i="3"/>
  <c r="B1881" i="3"/>
  <c r="B1600" i="3"/>
  <c r="B134" i="3"/>
  <c r="B2532" i="3"/>
  <c r="B2468" i="3"/>
  <c r="B2680" i="3"/>
  <c r="B904" i="3"/>
  <c r="B1632" i="3"/>
  <c r="B4025" i="3"/>
  <c r="B3669" i="3"/>
  <c r="B2208" i="3"/>
  <c r="B1546" i="3"/>
  <c r="B1576" i="3"/>
  <c r="B1571" i="3"/>
  <c r="B258" i="3"/>
  <c r="B3121" i="3"/>
  <c r="B1816" i="3"/>
  <c r="B1235" i="3"/>
  <c r="B2637" i="3"/>
  <c r="B5068" i="3"/>
  <c r="B2651" i="3"/>
  <c r="B161" i="3"/>
  <c r="B1674" i="3"/>
  <c r="B1440" i="3"/>
  <c r="B1123" i="3"/>
  <c r="B5138" i="3"/>
  <c r="B1672" i="3"/>
  <c r="B3971" i="3"/>
  <c r="B3801" i="3"/>
  <c r="B2854" i="3"/>
  <c r="B3771" i="3"/>
  <c r="B5048" i="3"/>
  <c r="B269" i="3"/>
  <c r="B3642" i="3"/>
  <c r="B2368" i="3"/>
  <c r="B1680" i="3"/>
  <c r="B317" i="3"/>
  <c r="B4988" i="3"/>
  <c r="B810" i="3"/>
  <c r="B4077" i="3"/>
  <c r="B1583" i="3"/>
  <c r="B3972" i="3"/>
  <c r="B2979" i="3"/>
  <c r="B3646" i="3"/>
  <c r="B2621" i="3"/>
  <c r="B3504" i="3"/>
  <c r="B4031" i="3"/>
  <c r="B3734" i="3"/>
  <c r="B3162" i="3"/>
  <c r="B3706" i="3"/>
  <c r="B3233" i="3"/>
  <c r="B290" i="3"/>
  <c r="B2564" i="3"/>
  <c r="B2669" i="3"/>
  <c r="B3447" i="3"/>
  <c r="B3513" i="3"/>
  <c r="B3514" i="3"/>
  <c r="B3204" i="3"/>
  <c r="B3405" i="3"/>
  <c r="B5292" i="3"/>
  <c r="B5109" i="3"/>
  <c r="B4606" i="3"/>
  <c r="B487" i="3"/>
  <c r="B1305" i="3"/>
  <c r="B1731" i="3"/>
  <c r="B5216" i="3"/>
  <c r="B3762" i="3"/>
  <c r="B5368" i="3"/>
  <c r="B3577" i="3"/>
  <c r="B281" i="3"/>
  <c r="B2671" i="3"/>
  <c r="B3935" i="3"/>
  <c r="B3580" i="3"/>
  <c r="B3365" i="3"/>
  <c r="B3877" i="3"/>
  <c r="B1697" i="3"/>
  <c r="B5370" i="3"/>
  <c r="B2689" i="3"/>
  <c r="B3178" i="3"/>
  <c r="B701" i="3"/>
  <c r="B1804" i="3"/>
  <c r="B3876" i="3"/>
  <c r="B3582" i="3"/>
  <c r="B625" i="3"/>
  <c r="B5057" i="3"/>
  <c r="B3830" i="3"/>
  <c r="B1755" i="3"/>
  <c r="B228" i="3"/>
  <c r="B2681" i="3"/>
  <c r="B3532" i="3"/>
  <c r="B3764" i="3"/>
  <c r="B3567" i="3"/>
  <c r="B3885" i="3"/>
  <c r="B3635" i="3"/>
  <c r="B1707" i="3"/>
  <c r="B3422" i="3"/>
  <c r="B1729" i="3"/>
  <c r="B3841" i="3"/>
  <c r="B3968" i="3"/>
  <c r="B554" i="3"/>
  <c r="B4745" i="3"/>
  <c r="B4068" i="3"/>
  <c r="B3360" i="3"/>
  <c r="B3305" i="3"/>
  <c r="B977" i="3"/>
  <c r="B1784" i="3"/>
  <c r="B2757" i="3"/>
  <c r="B3446" i="3"/>
  <c r="B3681" i="3"/>
  <c r="B199" i="3"/>
  <c r="B5074" i="3"/>
  <c r="B4219" i="3"/>
  <c r="B3356" i="3"/>
  <c r="B3361" i="3"/>
  <c r="B1554" i="3"/>
  <c r="B506" i="3"/>
  <c r="B2419" i="3"/>
  <c r="B1703" i="3"/>
  <c r="B3436" i="3"/>
  <c r="B2994" i="3"/>
  <c r="B2596" i="3"/>
  <c r="B192" i="3"/>
  <c r="B3820" i="3"/>
  <c r="B2540" i="3"/>
  <c r="B1878" i="3"/>
  <c r="B3693" i="3"/>
  <c r="B2758" i="3"/>
  <c r="B530" i="3"/>
  <c r="B3904" i="3"/>
  <c r="B3981" i="3"/>
  <c r="B3380" i="3"/>
  <c r="B1668" i="3"/>
  <c r="B224" i="3"/>
  <c r="B3797" i="3"/>
  <c r="B3923" i="3"/>
  <c r="B3063" i="3"/>
  <c r="B2062" i="3"/>
  <c r="B1737" i="3"/>
  <c r="B2163" i="3"/>
  <c r="B1439" i="3"/>
  <c r="B946" i="3"/>
  <c r="B2553" i="3"/>
  <c r="B3264" i="3"/>
  <c r="B3989" i="3"/>
  <c r="B1728" i="3"/>
  <c r="B1128" i="3"/>
  <c r="B1811" i="3"/>
  <c r="B3656" i="3"/>
  <c r="B2740" i="3"/>
  <c r="B4871" i="3"/>
  <c r="B75" i="3"/>
  <c r="B257" i="3"/>
  <c r="B850" i="3"/>
  <c r="B981" i="3"/>
  <c r="B4211" i="3"/>
  <c r="B2693" i="3"/>
  <c r="B2733" i="3"/>
  <c r="B292" i="3"/>
  <c r="B4198" i="3"/>
  <c r="B76" i="3"/>
  <c r="B112" i="3"/>
  <c r="B785" i="3"/>
  <c r="B1769" i="3"/>
  <c r="B5146" i="3"/>
  <c r="B1861" i="3"/>
  <c r="B2943" i="3"/>
  <c r="B2721" i="3"/>
  <c r="B2745" i="3"/>
  <c r="B820" i="3"/>
  <c r="B4149" i="3"/>
  <c r="B2736" i="3"/>
  <c r="B2778" i="3"/>
  <c r="B4882" i="3"/>
  <c r="B3119" i="3"/>
  <c r="B1651" i="3"/>
  <c r="B1894" i="3"/>
  <c r="B463" i="3"/>
  <c r="B184" i="3"/>
  <c r="B5203" i="3"/>
  <c r="B2421" i="3"/>
  <c r="B19" i="3"/>
  <c r="B5117" i="3"/>
  <c r="B3781" i="3"/>
  <c r="B17" i="3"/>
  <c r="B300" i="3"/>
  <c r="B4010" i="3"/>
  <c r="B2121" i="3"/>
  <c r="B2920" i="3"/>
  <c r="B3519" i="3"/>
  <c r="B2521" i="3"/>
  <c r="B2397" i="3"/>
  <c r="B2959" i="3"/>
  <c r="B1594" i="3"/>
  <c r="B4040" i="3"/>
  <c r="B3497" i="3"/>
  <c r="B4638" i="3"/>
  <c r="B5011" i="3"/>
  <c r="B1792" i="3"/>
  <c r="B2753" i="3"/>
  <c r="B3308" i="3"/>
  <c r="B990" i="3"/>
  <c r="B980" i="3"/>
  <c r="B200" i="3"/>
  <c r="B4718" i="3"/>
  <c r="B1066" i="3"/>
  <c r="B968" i="3"/>
  <c r="B2427" i="3"/>
  <c r="B3765" i="3"/>
  <c r="B2595" i="3"/>
  <c r="B2539" i="3"/>
  <c r="B5191" i="3"/>
  <c r="B1733" i="3"/>
  <c r="B2191" i="3"/>
  <c r="B5041" i="3"/>
  <c r="B1489" i="3"/>
  <c r="B2916" i="3"/>
  <c r="B2055" i="3"/>
  <c r="B169" i="3"/>
  <c r="B731" i="3"/>
  <c r="B2869" i="3"/>
  <c r="B1699" i="3"/>
  <c r="B2473" i="3"/>
  <c r="B54" i="3"/>
  <c r="B812" i="3"/>
  <c r="B309" i="3"/>
  <c r="B3036" i="3"/>
  <c r="B5277" i="3"/>
  <c r="B2852" i="3"/>
  <c r="B3845" i="3"/>
  <c r="B857" i="3"/>
  <c r="B491" i="3"/>
  <c r="B4274" i="3"/>
  <c r="B1730" i="3"/>
  <c r="B3054" i="3"/>
  <c r="B1670" i="3"/>
  <c r="B5365" i="3"/>
  <c r="B2094" i="3"/>
  <c r="B4433" i="3"/>
  <c r="B2887" i="3"/>
  <c r="B847" i="3"/>
  <c r="B3258" i="3"/>
  <c r="B1876" i="3"/>
  <c r="B251" i="3"/>
  <c r="B5088" i="3"/>
  <c r="B927" i="3"/>
  <c r="B2890" i="3"/>
  <c r="B82" i="3"/>
  <c r="B1398" i="3"/>
  <c r="B3959" i="3"/>
  <c r="B967" i="3"/>
  <c r="B2285" i="3"/>
  <c r="B1193" i="3"/>
  <c r="B1856" i="3"/>
  <c r="B1977" i="3"/>
  <c r="B93" i="3"/>
  <c r="B243" i="3"/>
  <c r="B697" i="3"/>
  <c r="B3050" i="3"/>
  <c r="B2190" i="3"/>
  <c r="B3814" i="3"/>
  <c r="B1638" i="3"/>
  <c r="B2204" i="3"/>
  <c r="B1601" i="3"/>
  <c r="B1023" i="3"/>
  <c r="B1563" i="3"/>
  <c r="B173" i="3"/>
  <c r="B1626" i="3"/>
  <c r="B5145" i="3"/>
  <c r="B1812" i="3"/>
  <c r="B335" i="3"/>
  <c r="B2929" i="3"/>
  <c r="B3029" i="3"/>
  <c r="B4081" i="3"/>
  <c r="B2150" i="3"/>
  <c r="B138" i="3"/>
  <c r="B4967" i="3"/>
  <c r="B2348" i="3"/>
  <c r="B1678" i="3"/>
  <c r="B460" i="3"/>
  <c r="B5087" i="3"/>
  <c r="B4977" i="3"/>
  <c r="B5208" i="3"/>
  <c r="B2073" i="3"/>
  <c r="B2244" i="3"/>
  <c r="B1790" i="3"/>
  <c r="B4993" i="3"/>
  <c r="B3918" i="3"/>
  <c r="B4227" i="3"/>
  <c r="B985" i="3"/>
  <c r="B2974" i="3"/>
  <c r="B1946" i="3"/>
  <c r="B2362" i="3"/>
  <c r="B5286" i="3"/>
  <c r="B196" i="3"/>
  <c r="B1467" i="3"/>
  <c r="B4235" i="3"/>
  <c r="B1842" i="3"/>
  <c r="B5111" i="3"/>
  <c r="B2147" i="3"/>
  <c r="B995" i="3"/>
  <c r="B1249" i="3"/>
  <c r="B3591" i="3"/>
  <c r="B758" i="3"/>
  <c r="B4086" i="3"/>
  <c r="B2489" i="3"/>
  <c r="B202" i="3"/>
  <c r="B5179" i="3"/>
  <c r="B4203" i="3"/>
  <c r="B413" i="3"/>
  <c r="B1541" i="3"/>
  <c r="B769" i="3"/>
  <c r="B1130" i="3"/>
  <c r="B1299" i="3"/>
  <c r="B1823" i="3"/>
  <c r="B1736" i="3"/>
  <c r="B3330" i="3"/>
  <c r="B1724" i="3"/>
  <c r="B3732" i="3"/>
  <c r="B4139" i="3"/>
  <c r="B2732" i="3"/>
  <c r="B3588" i="3"/>
  <c r="B3354" i="3"/>
  <c r="B1233" i="3"/>
  <c r="B5141" i="3"/>
  <c r="B5159" i="3"/>
  <c r="B1615" i="3"/>
  <c r="B1220" i="3"/>
  <c r="B4264" i="3"/>
  <c r="B3455" i="3"/>
  <c r="B2153" i="3"/>
  <c r="B183" i="3"/>
  <c r="B275" i="3"/>
  <c r="B1971" i="3"/>
  <c r="B227" i="3"/>
  <c r="B897" i="3"/>
  <c r="B3442" i="3"/>
  <c r="B4016" i="3"/>
  <c r="B3606" i="3"/>
  <c r="B2770" i="3"/>
  <c r="B3392" i="3"/>
  <c r="B4366" i="3"/>
  <c r="B190" i="3"/>
  <c r="B3833" i="3"/>
  <c r="B3851" i="3"/>
  <c r="B5062" i="3"/>
  <c r="B620" i="3"/>
  <c r="B3677" i="3"/>
  <c r="B754" i="3"/>
  <c r="B2819" i="3"/>
  <c r="B2708" i="3"/>
  <c r="B920" i="3"/>
  <c r="B1806" i="3"/>
  <c r="B3776" i="3"/>
  <c r="B2377" i="3"/>
  <c r="B1177" i="3"/>
  <c r="B171" i="3"/>
  <c r="B2730" i="3"/>
  <c r="B1059" i="3"/>
  <c r="B1850" i="3"/>
  <c r="B3745" i="3"/>
  <c r="B792" i="3"/>
  <c r="B3502" i="3"/>
  <c r="B1619" i="3"/>
  <c r="B1197" i="3"/>
  <c r="B5190" i="3"/>
  <c r="B1199" i="3"/>
  <c r="B1404" i="3"/>
  <c r="B1523" i="3"/>
  <c r="B1685" i="3"/>
  <c r="B2874" i="3"/>
  <c r="B3547" i="3"/>
  <c r="B3892" i="3"/>
  <c r="B1216" i="3"/>
  <c r="B1764" i="3"/>
  <c r="B3804" i="3"/>
  <c r="B1688" i="3"/>
  <c r="B1669" i="3"/>
  <c r="B5127" i="3"/>
  <c r="B1904" i="3"/>
  <c r="B2870" i="3"/>
  <c r="B1357" i="3"/>
  <c r="B1432" i="3"/>
  <c r="B1100" i="3"/>
  <c r="B2441" i="3"/>
  <c r="B787" i="3"/>
  <c r="B1057" i="3"/>
  <c r="B2931" i="3"/>
  <c r="B2209" i="3"/>
  <c r="B303" i="3"/>
  <c r="B2058" i="3"/>
  <c r="B1645" i="3"/>
  <c r="B4970" i="3"/>
  <c r="B3655" i="3"/>
  <c r="B2004" i="3"/>
  <c r="B2027" i="3"/>
  <c r="B56" i="3"/>
  <c r="B1205" i="3"/>
  <c r="B2853" i="3"/>
  <c r="B1436" i="3"/>
  <c r="B1718" i="3"/>
  <c r="B3991" i="3"/>
  <c r="B5202" i="3"/>
  <c r="B24" i="3"/>
  <c r="B5229" i="3"/>
  <c r="B2759" i="3"/>
  <c r="B4838" i="3"/>
  <c r="B4654" i="3"/>
  <c r="B3157" i="3"/>
  <c r="B221" i="3"/>
  <c r="B1830" i="3"/>
  <c r="B2349" i="3"/>
  <c r="B5172" i="3"/>
  <c r="B5185" i="3"/>
  <c r="B5002" i="3"/>
  <c r="B5321" i="3"/>
  <c r="B2187" i="3"/>
  <c r="B5303" i="3"/>
  <c r="B4703" i="3"/>
  <c r="B2694" i="3"/>
  <c r="B4090" i="3"/>
  <c r="B5418" i="3"/>
  <c r="B1169" i="3"/>
  <c r="B3435" i="3"/>
  <c r="B604" i="3"/>
  <c r="B1939" i="3"/>
  <c r="B3894" i="3"/>
  <c r="B2287" i="3"/>
  <c r="B1194" i="3"/>
  <c r="B2624" i="3"/>
  <c r="B42" i="3"/>
  <c r="B1828" i="3"/>
  <c r="B1079" i="3"/>
  <c r="B605" i="3"/>
  <c r="B3553" i="3"/>
  <c r="B628" i="3"/>
  <c r="B1553" i="3"/>
  <c r="B1328" i="3"/>
  <c r="B5148" i="3"/>
  <c r="B1019" i="3"/>
  <c r="B2167" i="3"/>
  <c r="B895" i="3"/>
  <c r="B2128" i="3"/>
  <c r="B1579" i="3"/>
  <c r="B4055" i="3"/>
  <c r="B3808" i="3"/>
  <c r="B2178" i="3"/>
  <c r="B3990" i="3"/>
  <c r="B5059" i="3"/>
  <c r="B4929" i="3"/>
  <c r="B3316" i="3"/>
  <c r="B1868" i="3"/>
  <c r="B1951" i="3"/>
  <c r="B33" i="3"/>
  <c r="B2357" i="3"/>
  <c r="B4082" i="3"/>
  <c r="B3690" i="3"/>
  <c r="B2970" i="3"/>
  <c r="B614" i="3"/>
  <c r="B944" i="3"/>
  <c r="B1518" i="3"/>
  <c r="B4071" i="3"/>
  <c r="B370" i="3"/>
  <c r="B289" i="3"/>
  <c r="B1556" i="3"/>
  <c r="B4644" i="3"/>
  <c r="B4666" i="3"/>
  <c r="B2825" i="3"/>
  <c r="B5106" i="3"/>
  <c r="B3101" i="3"/>
  <c r="B4056" i="3"/>
  <c r="B1102" i="3"/>
  <c r="B1326" i="3"/>
  <c r="B4095" i="3"/>
  <c r="B2345" i="3"/>
  <c r="B3679" i="3"/>
  <c r="B3915" i="3"/>
  <c r="B5046" i="3"/>
  <c r="B3944" i="3"/>
  <c r="B5280" i="3"/>
  <c r="B2296" i="3"/>
  <c r="B2857" i="3"/>
  <c r="B1952" i="3"/>
  <c r="B4813" i="3"/>
  <c r="B2503" i="3"/>
  <c r="B3723" i="3"/>
  <c r="B255" i="3"/>
  <c r="B3518" i="3"/>
  <c r="B3858" i="3"/>
  <c r="B1125" i="3"/>
  <c r="B2075" i="3"/>
  <c r="B3949" i="3"/>
  <c r="B5116" i="3"/>
  <c r="B2964" i="3"/>
  <c r="B5158" i="3"/>
  <c r="B1147" i="3"/>
  <c r="B3171" i="3"/>
  <c r="B2633" i="3"/>
  <c r="B4024" i="3"/>
  <c r="B5080" i="3"/>
  <c r="B3057" i="3"/>
  <c r="B1586" i="3"/>
  <c r="B3853" i="3"/>
  <c r="B3864" i="3"/>
  <c r="B4085" i="3"/>
  <c r="B2111" i="3"/>
  <c r="B3899" i="3"/>
  <c r="B1424" i="3"/>
  <c r="B3575" i="3"/>
  <c r="B3370" i="3"/>
  <c r="B2908" i="3"/>
  <c r="B3458" i="3"/>
  <c r="B2137" i="3"/>
  <c r="B1716" i="3"/>
  <c r="B1544" i="3"/>
  <c r="B3374" i="3"/>
  <c r="B5133" i="3"/>
  <c r="B1955" i="3"/>
  <c r="B3317" i="3"/>
  <c r="B2205" i="3"/>
  <c r="B3173" i="3"/>
  <c r="B1528" i="3"/>
  <c r="B2158" i="3"/>
  <c r="B2071" i="3"/>
  <c r="B1241" i="3"/>
  <c r="B3418" i="3"/>
  <c r="B4091" i="3"/>
  <c r="B3974" i="3"/>
  <c r="B3822" i="3"/>
  <c r="B1387" i="3"/>
  <c r="B3863" i="3"/>
  <c r="B2747" i="3"/>
  <c r="B2084" i="3"/>
  <c r="B3901" i="3"/>
  <c r="B1122" i="3"/>
  <c r="B918" i="3"/>
  <c r="B2366" i="3"/>
  <c r="B3135" i="3"/>
  <c r="B883" i="3"/>
  <c r="B2883" i="3"/>
  <c r="B5150" i="3"/>
  <c r="B2142" i="3"/>
  <c r="B2771" i="3"/>
  <c r="B3542" i="3"/>
  <c r="B2052" i="3"/>
  <c r="B3534" i="3"/>
  <c r="B3906" i="3"/>
  <c r="B1585" i="3"/>
  <c r="B4815" i="3"/>
  <c r="B1814" i="3"/>
  <c r="B3733" i="3"/>
  <c r="B5107" i="3"/>
  <c r="B4771" i="3"/>
  <c r="B3324" i="3"/>
  <c r="B2286" i="3"/>
  <c r="B1695" i="3"/>
  <c r="B3583" i="3"/>
  <c r="B2924" i="3"/>
  <c r="B1353" i="3"/>
  <c r="B3592" i="3"/>
  <c r="B1739" i="3"/>
  <c r="B1598" i="3"/>
  <c r="B1437" i="3"/>
  <c r="B5066" i="3"/>
  <c r="B4098" i="3"/>
  <c r="B3452" i="3"/>
  <c r="B2152" i="3"/>
  <c r="B5061" i="3"/>
  <c r="B2933" i="3"/>
  <c r="B3269" i="3"/>
  <c r="B1543" i="3"/>
  <c r="B2971" i="3"/>
  <c r="B5071" i="3"/>
  <c r="B1810" i="3"/>
  <c r="B1108" i="3"/>
  <c r="B993" i="3"/>
  <c r="B3165" i="3"/>
  <c r="B3184" i="3"/>
  <c r="B4454" i="3"/>
  <c r="B2162" i="3"/>
  <c r="B2910" i="3"/>
  <c r="B5122" i="3"/>
  <c r="B3288" i="3"/>
  <c r="B1287" i="3"/>
  <c r="B3849" i="3"/>
  <c r="B2432" i="3"/>
  <c r="B2370" i="3"/>
  <c r="B3581" i="3"/>
  <c r="B4996" i="3"/>
  <c r="B1648" i="3"/>
  <c r="B2476" i="3"/>
  <c r="B2650" i="3"/>
  <c r="B1529" i="3"/>
  <c r="B3703" i="3"/>
  <c r="B2534" i="3"/>
  <c r="B1749" i="3"/>
  <c r="B2954" i="3"/>
  <c r="B3839" i="3"/>
  <c r="B3657" i="3"/>
  <c r="B2006" i="3"/>
  <c r="B2945" i="3"/>
  <c r="B1603" i="3"/>
  <c r="B2215" i="3"/>
  <c r="B821" i="3"/>
  <c r="B3147" i="3"/>
  <c r="B2289" i="3"/>
  <c r="B4060" i="3"/>
  <c r="B395" i="3"/>
  <c r="B3850" i="3"/>
  <c r="B2012" i="3"/>
  <c r="B3832" i="3"/>
  <c r="B2798" i="3"/>
  <c r="B2957" i="3"/>
  <c r="B3539" i="3"/>
  <c r="B3856" i="3"/>
  <c r="B3616" i="3"/>
  <c r="B5021" i="3"/>
  <c r="B210" i="3"/>
  <c r="B5050" i="3"/>
  <c r="B1234" i="3"/>
  <c r="B3846" i="3"/>
  <c r="B3397" i="3"/>
  <c r="B3624" i="3"/>
  <c r="B3911" i="3"/>
  <c r="B1110" i="3"/>
  <c r="B5112" i="3"/>
  <c r="B761" i="3"/>
  <c r="B3499" i="3"/>
  <c r="B4350" i="3"/>
  <c r="B2394" i="3"/>
  <c r="B2734" i="3"/>
  <c r="B2951" i="3"/>
  <c r="B5097" i="3"/>
  <c r="B3924" i="3"/>
  <c r="B3625" i="3"/>
  <c r="B3772" i="3"/>
  <c r="B3979" i="3"/>
  <c r="B4797" i="3"/>
  <c r="B2627" i="3"/>
  <c r="B4003" i="3"/>
  <c r="B2193" i="3"/>
  <c r="B2800" i="3"/>
  <c r="B1609" i="3"/>
  <c r="B1035" i="3"/>
  <c r="B3494" i="3"/>
  <c r="B2023" i="3"/>
  <c r="B3558" i="3"/>
  <c r="B1825" i="3"/>
  <c r="B2143" i="3"/>
  <c r="B3192" i="3"/>
  <c r="B226" i="3"/>
  <c r="B3920" i="3"/>
  <c r="B1492" i="3"/>
  <c r="B1686" i="3"/>
  <c r="B1021" i="3"/>
  <c r="B795" i="3"/>
  <c r="B2656" i="3"/>
  <c r="B880" i="3"/>
  <c r="B836" i="3"/>
  <c r="B2783" i="3"/>
  <c r="B5395" i="3"/>
  <c r="B3608" i="3"/>
  <c r="B3282" i="3"/>
  <c r="B742" i="3"/>
  <c r="B2939" i="3"/>
  <c r="B4827" i="3"/>
  <c r="B217" i="3"/>
  <c r="B4156" i="3"/>
  <c r="B118" i="3"/>
  <c r="B83" i="3"/>
  <c r="B129" i="3"/>
  <c r="B881" i="3"/>
  <c r="B1472" i="3"/>
  <c r="B39" i="3"/>
  <c r="B1605" i="3"/>
  <c r="B1451" i="3"/>
  <c r="B5082" i="3"/>
  <c r="B4989" i="3"/>
  <c r="B2935" i="3"/>
  <c r="B726" i="3"/>
  <c r="B1671" i="3"/>
  <c r="B1597" i="3"/>
  <c r="B1710" i="3"/>
  <c r="B4665" i="3"/>
  <c r="B1526" i="3"/>
  <c r="B4288" i="3"/>
  <c r="B130" i="3"/>
  <c r="B311" i="3"/>
  <c r="B5100" i="3"/>
  <c r="B5293" i="3"/>
  <c r="B5101" i="3"/>
  <c r="B5069" i="3"/>
  <c r="B4290" i="3"/>
  <c r="B4339" i="3"/>
  <c r="B838" i="3"/>
  <c r="B3742" i="3"/>
  <c r="B1052" i="3"/>
  <c r="B5094" i="3"/>
  <c r="B3373" i="3"/>
  <c r="B1981" i="3"/>
  <c r="B2893" i="3"/>
  <c r="B1063" i="3"/>
  <c r="B2179" i="3"/>
  <c r="B2308" i="3"/>
  <c r="B2668" i="3"/>
  <c r="B4880" i="3"/>
  <c r="B1709" i="3"/>
  <c r="B2866" i="3"/>
  <c r="B38" i="3"/>
  <c r="B3600" i="3"/>
  <c r="B5114" i="3"/>
  <c r="B4715" i="3"/>
  <c r="B247" i="3"/>
  <c r="B5067" i="3"/>
  <c r="B191" i="3"/>
  <c r="B4421" i="3"/>
  <c r="B1957" i="3"/>
  <c r="B4011" i="3"/>
  <c r="B1178" i="3"/>
  <c r="B5163" i="3"/>
  <c r="B5120" i="3"/>
  <c r="B2254" i="3"/>
  <c r="B5412" i="3"/>
  <c r="B4822" i="3"/>
  <c r="B5341" i="3"/>
  <c r="B123" i="3"/>
  <c r="B1763" i="3"/>
  <c r="B78" i="3"/>
  <c r="B2711" i="3"/>
  <c r="B2568" i="3"/>
  <c r="B1679" i="3"/>
  <c r="B693" i="3"/>
  <c r="B1637" i="3"/>
  <c r="B5193" i="3"/>
  <c r="B685" i="3"/>
  <c r="B1420" i="3"/>
  <c r="B3125" i="3"/>
  <c r="B3205" i="3"/>
  <c r="B5028" i="3"/>
  <c r="B1008" i="3"/>
  <c r="B174" i="3"/>
  <c r="B4224" i="3"/>
  <c r="B2649" i="3"/>
  <c r="B4393" i="3"/>
  <c r="B2325" i="3"/>
  <c r="B3260" i="3"/>
  <c r="B955" i="3"/>
  <c r="B2169" i="3"/>
  <c r="B2126" i="3"/>
  <c r="B4026" i="3"/>
  <c r="B4001" i="3"/>
  <c r="B747" i="3"/>
  <c r="B2754" i="3"/>
  <c r="B2695" i="3"/>
  <c r="B211" i="3"/>
  <c r="B1907" i="3"/>
  <c r="B1948" i="3"/>
  <c r="B2314" i="3"/>
  <c r="B131" i="3"/>
  <c r="B1652" i="3"/>
  <c r="B187" i="3"/>
  <c r="B127" i="3"/>
  <c r="B5096" i="3"/>
  <c r="B4282" i="3"/>
  <c r="B2956" i="3"/>
  <c r="B3257" i="3"/>
  <c r="B921" i="3"/>
  <c r="B1879" i="3"/>
  <c r="B86" i="3"/>
  <c r="B5092" i="3"/>
  <c r="B1815" i="3"/>
  <c r="B2583" i="3"/>
  <c r="B3647" i="3"/>
  <c r="B144" i="3"/>
  <c r="B1031" i="3"/>
  <c r="B3284" i="3"/>
  <c r="B5275" i="3"/>
  <c r="B3191" i="3"/>
  <c r="B4985" i="3"/>
  <c r="B871" i="3"/>
  <c r="B1966" i="3"/>
  <c r="B2303" i="3"/>
  <c r="B1161" i="3"/>
  <c r="B909" i="3"/>
  <c r="B2629" i="3"/>
  <c r="B5016" i="3"/>
  <c r="B5394" i="3"/>
  <c r="B2638" i="3"/>
  <c r="B2858" i="3"/>
  <c r="B2276" i="3"/>
  <c r="B859" i="3"/>
  <c r="B4601" i="3"/>
  <c r="B1208" i="3"/>
  <c r="B2657" i="3"/>
  <c r="B233" i="3"/>
  <c r="B874" i="3"/>
  <c r="B1584" i="3"/>
  <c r="B1723" i="3"/>
  <c r="B919" i="3"/>
  <c r="B2040" i="3"/>
  <c r="B2937" i="3"/>
  <c r="B3445" i="3"/>
  <c r="B2219" i="3"/>
  <c r="B999" i="3"/>
  <c r="B3707" i="3"/>
  <c r="B3072" i="3"/>
  <c r="B1776" i="3"/>
  <c r="B3218" i="3"/>
  <c r="B2619" i="3"/>
  <c r="B3934" i="3"/>
  <c r="B1871" i="3"/>
  <c r="B5410" i="3"/>
  <c r="B287" i="3"/>
  <c r="B2054" i="3"/>
  <c r="B3338" i="3"/>
  <c r="B3848" i="3"/>
  <c r="B3951" i="3"/>
  <c r="B1026" i="3"/>
  <c r="B3798" i="3"/>
  <c r="B2881" i="3"/>
  <c r="B3613" i="3"/>
  <c r="B3754" i="3"/>
  <c r="B3530" i="3"/>
  <c r="B4513" i="3"/>
  <c r="B3472" i="3"/>
  <c r="B2320" i="3"/>
  <c r="B559" i="3"/>
  <c r="B889" i="3"/>
  <c r="B2926" i="3"/>
  <c r="B222" i="3"/>
  <c r="B5272" i="3"/>
  <c r="B4358" i="3"/>
  <c r="B1965" i="3"/>
  <c r="B613" i="3"/>
  <c r="B1970" i="3"/>
  <c r="B3886" i="3"/>
  <c r="B349" i="3"/>
  <c r="B3907" i="3"/>
  <c r="B3509" i="3"/>
  <c r="B4773" i="3"/>
  <c r="B1613" i="3"/>
  <c r="B4051" i="3"/>
  <c r="B2284" i="3"/>
  <c r="B177" i="3"/>
  <c r="B505" i="3"/>
  <c r="B2233" i="3"/>
  <c r="B318" i="3"/>
  <c r="B2842" i="3"/>
  <c r="B595" i="3"/>
  <c r="B1552" i="3"/>
  <c r="B2969" i="3"/>
  <c r="B3551" i="3"/>
  <c r="B3683" i="3"/>
  <c r="B5103" i="3"/>
  <c r="B3279" i="3"/>
  <c r="B2675" i="3"/>
  <c r="B2499" i="3"/>
  <c r="B5268" i="3"/>
  <c r="B1807" i="3"/>
  <c r="B3593" i="3"/>
  <c r="B1656" i="3"/>
  <c r="B2165" i="3"/>
  <c r="B5192" i="3"/>
  <c r="B3241" i="3"/>
  <c r="B2353" i="3"/>
  <c r="B2888" i="3"/>
  <c r="B186" i="3"/>
  <c r="B4029" i="3"/>
  <c r="B1783" i="3"/>
  <c r="B1041" i="3"/>
  <c r="B4636" i="3"/>
  <c r="B2676" i="3"/>
  <c r="B2886" i="3"/>
  <c r="B4698" i="3"/>
  <c r="B1877" i="3"/>
  <c r="B2455" i="3"/>
  <c r="B1732" i="3"/>
  <c r="B2373" i="3"/>
  <c r="B4272" i="3"/>
  <c r="B1309" i="3"/>
  <c r="B2628" i="3"/>
  <c r="B2559" i="3"/>
  <c r="B2443" i="3"/>
  <c r="B479" i="3"/>
  <c r="B2507" i="3"/>
  <c r="B286" i="3"/>
  <c r="B815" i="3"/>
  <c r="B4159" i="3"/>
  <c r="B2458" i="3"/>
  <c r="B2566" i="3"/>
  <c r="B1582" i="3"/>
  <c r="B1641" i="3"/>
  <c r="B3159" i="3"/>
  <c r="B1821" i="3"/>
  <c r="B4710" i="3"/>
  <c r="B979" i="3"/>
  <c r="B2226" i="3"/>
  <c r="B2741" i="3"/>
  <c r="B2182" i="3"/>
  <c r="B2907" i="3"/>
  <c r="B426" i="3"/>
  <c r="B3256" i="3"/>
  <c r="B2812" i="3"/>
  <c r="B2115" i="3"/>
  <c r="B1775" i="3"/>
  <c r="B104" i="3"/>
  <c r="B976" i="3"/>
  <c r="B3744" i="3"/>
  <c r="B3566" i="3"/>
  <c r="B5312" i="3"/>
  <c r="B1698" i="3"/>
  <c r="B2941" i="3"/>
  <c r="B3796" i="3"/>
  <c r="B3250" i="3"/>
  <c r="B3347" i="3"/>
  <c r="B535" i="3"/>
  <c r="B3572" i="3"/>
  <c r="B5153" i="3"/>
  <c r="B2936" i="3"/>
  <c r="B4330" i="3"/>
  <c r="B1575" i="3"/>
  <c r="B4260" i="3"/>
  <c r="B4542" i="3"/>
  <c r="B1022" i="3"/>
  <c r="B868" i="3"/>
  <c r="B4297" i="3"/>
  <c r="B1433" i="3"/>
  <c r="B1537" i="3"/>
  <c r="B254" i="3"/>
  <c r="B3148" i="3"/>
  <c r="B1643" i="3"/>
  <c r="B3351" i="3"/>
  <c r="B3501" i="3"/>
  <c r="B2546" i="3"/>
  <c r="B1215" i="3"/>
  <c r="B4177" i="3"/>
  <c r="B2784" i="3"/>
  <c r="B1322" i="3"/>
  <c r="B3601" i="3"/>
  <c r="B4183" i="3"/>
  <c r="B2092" i="3"/>
  <c r="B5131" i="3"/>
  <c r="B2918" i="3"/>
  <c r="B3459" i="3"/>
  <c r="B402" i="3"/>
  <c r="B1568" i="3"/>
  <c r="B2556" i="3"/>
  <c r="B4050" i="3"/>
  <c r="B5073" i="3"/>
  <c r="B3969" i="3"/>
  <c r="B2601" i="3"/>
  <c r="B2713" i="3"/>
  <c r="B2690" i="3"/>
  <c r="B3042" i="3"/>
  <c r="B2159" i="3"/>
  <c r="B2231" i="3"/>
  <c r="B2356" i="3"/>
  <c r="B143" i="3"/>
  <c r="B125" i="3"/>
  <c r="B1866" i="3"/>
  <c r="B2300" i="3"/>
  <c r="B2917" i="3"/>
  <c r="B1817" i="3"/>
  <c r="B5274" i="3"/>
  <c r="B3569" i="3"/>
  <c r="B4523" i="3"/>
  <c r="B5236" i="3"/>
  <c r="B84" i="3"/>
  <c r="B3214" i="3"/>
  <c r="B3008" i="3"/>
  <c r="B4186" i="3"/>
  <c r="B1511" i="3"/>
  <c r="B3357" i="3"/>
  <c r="B5259" i="3"/>
  <c r="B777" i="3"/>
  <c r="B1493" i="3"/>
  <c r="B1587" i="3"/>
  <c r="B1708" i="3"/>
  <c r="B4097" i="3"/>
  <c r="B2060" i="3"/>
  <c r="B1874" i="3"/>
  <c r="B1606" i="3"/>
  <c r="B3835" i="3"/>
  <c r="B4951" i="3"/>
  <c r="B4359" i="3"/>
  <c r="B198" i="3"/>
  <c r="B1516" i="3"/>
  <c r="B3662" i="3"/>
  <c r="B4022" i="3"/>
  <c r="B3623" i="3"/>
  <c r="B3973" i="3"/>
  <c r="B5359" i="3"/>
  <c r="B2975" i="3"/>
  <c r="B457" i="3"/>
  <c r="B1191" i="3"/>
  <c r="B214" i="3"/>
  <c r="B3597" i="3"/>
  <c r="B3680" i="3"/>
  <c r="B3678" i="3"/>
  <c r="B3383" i="3"/>
  <c r="B312" i="3"/>
  <c r="B3621" i="3"/>
  <c r="B3795" i="3"/>
  <c r="B3421" i="3"/>
  <c r="B3489" i="3"/>
  <c r="B5331" i="3"/>
  <c r="B3900" i="3"/>
  <c r="B3684" i="3"/>
  <c r="B3898" i="3"/>
  <c r="B3579" i="3"/>
  <c r="B3893" i="3"/>
  <c r="B3564" i="3"/>
  <c r="B3921" i="3"/>
  <c r="B3340" i="3"/>
  <c r="B2684" i="3"/>
  <c r="B3843" i="3"/>
  <c r="B3574" i="3"/>
  <c r="B3689" i="3"/>
  <c r="B3639" i="3"/>
  <c r="B3426" i="3"/>
  <c r="B5266" i="3"/>
  <c r="B3922" i="3"/>
  <c r="B3859" i="3"/>
  <c r="B3945" i="3"/>
  <c r="B3622" i="3"/>
  <c r="B3636" i="3"/>
  <c r="B3522" i="3"/>
  <c r="B3634" i="3"/>
  <c r="B3444" i="3"/>
  <c r="B4669" i="3"/>
  <c r="B5361" i="3"/>
  <c r="B3433" i="3"/>
  <c r="B3715" i="3"/>
  <c r="B2041" i="3"/>
  <c r="B3595" i="3"/>
  <c r="B3511" i="3"/>
  <c r="B2198" i="3"/>
  <c r="B3687" i="3"/>
  <c r="B3377" i="3"/>
  <c r="B2942" i="3"/>
  <c r="B3867" i="3"/>
  <c r="B3526" i="3"/>
  <c r="B3790" i="3"/>
  <c r="B3549" i="3"/>
  <c r="B1265" i="3"/>
  <c r="B3726" i="3"/>
  <c r="B4084" i="3"/>
  <c r="B3376" i="3"/>
  <c r="B1212" i="3"/>
  <c r="B2168" i="3"/>
  <c r="B2497" i="3"/>
  <c r="B2828" i="3"/>
  <c r="B1577" i="3"/>
  <c r="B912" i="3"/>
  <c r="B4369" i="3"/>
  <c r="B1557" i="3"/>
  <c r="B2439" i="3"/>
  <c r="B2830" i="3"/>
  <c r="B2632" i="3"/>
  <c r="B13" i="3"/>
  <c r="B4984" i="3"/>
  <c r="B2080" i="3"/>
  <c r="B100" i="3"/>
  <c r="B2827" i="3"/>
  <c r="B2972" i="3"/>
  <c r="B2102" i="3"/>
  <c r="B2271" i="3"/>
  <c r="B3465" i="3"/>
  <c r="B641" i="3"/>
  <c r="B2260" i="3"/>
  <c r="B2606" i="3"/>
  <c r="B4962" i="3"/>
  <c r="B1756" i="3"/>
  <c r="B297" i="3"/>
  <c r="B1673" i="3"/>
  <c r="B2171" i="3"/>
  <c r="B235" i="3"/>
  <c r="B1532" i="3"/>
  <c r="B92" i="3"/>
  <c r="B2213" i="3"/>
  <c r="B1004" i="3"/>
  <c r="B3082" i="3"/>
  <c r="B1116" i="3"/>
  <c r="B188" i="3"/>
  <c r="B2773" i="3"/>
  <c r="B3417" i="3"/>
  <c r="B4311" i="3"/>
  <c r="B1765" i="3"/>
  <c r="B1558" i="3"/>
  <c r="B2588" i="3"/>
  <c r="B3423" i="3"/>
  <c r="B3965" i="3"/>
  <c r="B3180" i="3"/>
  <c r="B2679" i="3"/>
  <c r="B2843" i="3"/>
  <c r="B62" i="3"/>
  <c r="B2513" i="3"/>
  <c r="B3789" i="3"/>
  <c r="B3914" i="3"/>
  <c r="B2879" i="3"/>
  <c r="B4130" i="3"/>
  <c r="B248" i="3"/>
  <c r="B3183" i="3"/>
  <c r="B1406" i="3"/>
  <c r="B2914" i="3"/>
  <c r="B2214" i="3"/>
  <c r="B4034" i="3"/>
  <c r="B2644" i="3"/>
  <c r="B1754" i="3"/>
  <c r="B4094" i="3"/>
  <c r="B3955" i="3"/>
  <c r="B59" i="3"/>
  <c r="B274" i="3"/>
  <c r="B3643" i="3"/>
  <c r="B3535" i="3"/>
  <c r="B2013" i="3"/>
  <c r="B3571" i="3"/>
  <c r="B336" i="3"/>
  <c r="B5224" i="3"/>
  <c r="B310" i="3"/>
  <c r="B2654" i="3"/>
  <c r="B1001" i="3"/>
  <c r="B5205" i="3"/>
  <c r="B1550" i="3"/>
  <c r="B2277" i="3"/>
  <c r="B328" i="3"/>
  <c r="B316" i="3"/>
  <c r="B2691" i="3"/>
  <c r="B2074" i="3"/>
  <c r="B1694" i="3"/>
  <c r="B5403" i="3"/>
  <c r="B3367" i="3"/>
  <c r="B3270" i="3"/>
  <c r="B994" i="3"/>
  <c r="B1640" i="3"/>
  <c r="B1735" i="3"/>
  <c r="B1895" i="3"/>
  <c r="B1837" i="3"/>
  <c r="B2504" i="3"/>
  <c r="B4845" i="3"/>
  <c r="B240" i="3"/>
  <c r="B3626" i="3"/>
  <c r="B4049" i="3"/>
  <c r="B3439" i="3"/>
  <c r="B1772" i="3"/>
  <c r="B2685" i="3"/>
  <c r="B3704" i="3"/>
  <c r="B2742" i="3"/>
  <c r="B963" i="3"/>
  <c r="B1711" i="3"/>
  <c r="B1761" i="3"/>
  <c r="B3997" i="3"/>
  <c r="B1627" i="3"/>
  <c r="B3213" i="3"/>
  <c r="B237" i="3"/>
  <c r="B687" i="3"/>
  <c r="B4743" i="3"/>
  <c r="B324" i="3"/>
  <c r="B3720" i="3"/>
  <c r="B1793" i="3"/>
  <c r="B1657" i="3"/>
  <c r="B2145" i="3"/>
  <c r="B1857" i="3"/>
  <c r="B1531" i="3"/>
  <c r="B5279" i="3"/>
  <c r="B2435" i="3"/>
  <c r="B3999" i="3"/>
  <c r="B1721" i="3"/>
  <c r="B5124" i="3"/>
  <c r="B1176" i="3"/>
  <c r="B3978" i="3"/>
  <c r="B2832" i="3"/>
  <c r="B2831" i="3"/>
  <c r="B1010" i="3"/>
  <c r="B1785" i="3"/>
  <c r="B367" i="3"/>
  <c r="B4412" i="3"/>
  <c r="B3936" i="3"/>
  <c r="B986" i="3"/>
  <c r="B4798" i="3"/>
  <c r="B2719" i="3"/>
  <c r="B2408" i="3"/>
  <c r="B3565" i="3"/>
  <c r="B558" i="3"/>
  <c r="B1044" i="3"/>
  <c r="B930" i="3"/>
  <c r="B2598" i="3"/>
  <c r="B2039" i="3"/>
  <c r="B5053" i="3"/>
  <c r="B1578" i="3"/>
  <c r="B988" i="3"/>
  <c r="B717" i="3"/>
  <c r="B2548" i="3"/>
  <c r="B1538" i="3"/>
  <c r="B3098" i="3"/>
  <c r="B2897" i="3"/>
  <c r="B3585" i="3"/>
  <c r="B2005" i="3"/>
  <c r="B230" i="3"/>
  <c r="B1390" i="3"/>
  <c r="B2099" i="3"/>
  <c r="B849" i="3"/>
  <c r="B4210" i="3"/>
  <c r="B5334" i="3"/>
  <c r="B4965" i="3"/>
  <c r="B2636" i="3"/>
  <c r="B3406" i="3"/>
  <c r="B4142" i="3"/>
  <c r="B351" i="3"/>
  <c r="B3085" i="3"/>
  <c r="B1702" i="3"/>
  <c r="B4112" i="3"/>
  <c r="B1690" i="3"/>
  <c r="B4675" i="3"/>
  <c r="B1973" i="3"/>
  <c r="B66" i="3"/>
  <c r="B1827" i="3"/>
  <c r="B5134" i="3"/>
  <c r="B2626" i="3"/>
  <c r="B3126" i="3"/>
  <c r="B2136" i="3"/>
  <c r="B2347" i="3"/>
  <c r="B782" i="3"/>
  <c r="B5168" i="3"/>
  <c r="B4217" i="3"/>
  <c r="B2814" i="3"/>
  <c r="B1545" i="3"/>
  <c r="B4621" i="3"/>
  <c r="B64" i="3"/>
  <c r="B468" i="3"/>
  <c r="B3556" i="3"/>
  <c r="B2762" i="3"/>
  <c r="B3237" i="3"/>
  <c r="B3984" i="3"/>
  <c r="B2096" i="3"/>
  <c r="B2509" i="3"/>
  <c r="B3998" i="3"/>
  <c r="B2932" i="3"/>
  <c r="B2960" i="3"/>
  <c r="B1658" i="3"/>
  <c r="B3988" i="3"/>
  <c r="B816" i="3"/>
  <c r="B5375" i="3"/>
  <c r="B1095" i="3"/>
  <c r="B2660" i="3"/>
  <c r="B1365" i="3"/>
  <c r="B2774" i="3"/>
  <c r="B2717" i="3"/>
  <c r="B2611" i="3"/>
  <c r="B2140" i="3"/>
  <c r="B3816" i="3"/>
  <c r="B2587" i="3"/>
  <c r="B2702" i="3"/>
  <c r="B866" i="3"/>
  <c r="B99" i="3"/>
  <c r="B1766" i="3"/>
  <c r="B2725" i="3"/>
  <c r="B3609" i="3"/>
  <c r="B4543" i="3"/>
  <c r="B2804" i="3"/>
  <c r="B273" i="3"/>
  <c r="B1717" i="3"/>
  <c r="B853" i="3"/>
  <c r="B2100" i="3"/>
  <c r="B4484" i="3"/>
  <c r="B2156" i="3"/>
  <c r="B154" i="3"/>
  <c r="B108" i="3"/>
  <c r="B2896" i="3"/>
  <c r="B5285" i="3"/>
  <c r="B160" i="3"/>
  <c r="B4980" i="3"/>
  <c r="B132" i="3"/>
  <c r="B5051" i="3"/>
  <c r="B3355" i="3"/>
  <c r="B5262" i="3"/>
  <c r="B2706" i="3"/>
  <c r="B1660" i="3"/>
  <c r="B265" i="3"/>
  <c r="B1636" i="3"/>
  <c r="B2217" i="3"/>
  <c r="B2245" i="3"/>
  <c r="B291" i="3"/>
  <c r="B2607" i="3"/>
  <c r="B3550" i="3"/>
  <c r="B1112" i="3"/>
  <c r="B1396" i="3"/>
  <c r="B2446" i="3"/>
  <c r="B2882" i="3"/>
  <c r="B1507" i="3"/>
  <c r="B704" i="3"/>
  <c r="B1158" i="3"/>
  <c r="B2000" i="3"/>
  <c r="B2958" i="3"/>
  <c r="B2664" i="3"/>
  <c r="B4230" i="3"/>
  <c r="B519" i="3"/>
  <c r="B3182" i="3"/>
  <c r="B2512" i="3"/>
  <c r="B2768" i="3"/>
  <c r="B2707" i="3"/>
  <c r="B1639" i="3"/>
  <c r="B2902" i="3"/>
  <c r="B2044" i="3"/>
  <c r="B3477" i="3"/>
  <c r="B2528" i="3"/>
  <c r="B1712" i="3"/>
  <c r="B983" i="3"/>
  <c r="B2361" i="3"/>
  <c r="B1535" i="3"/>
  <c r="B2545" i="3"/>
  <c r="B2709" i="3"/>
  <c r="B2341" i="3"/>
  <c r="B2855" i="3"/>
  <c r="B2112" i="3"/>
  <c r="B1592" i="3"/>
  <c r="B109" i="3"/>
  <c r="B252" i="3"/>
  <c r="B1635" i="3"/>
  <c r="B2763" i="3"/>
  <c r="B4233" i="3"/>
  <c r="B1692" i="3"/>
  <c r="B304" i="3"/>
  <c r="B1748" i="3"/>
  <c r="B165" i="3"/>
  <c r="B1820" i="3"/>
  <c r="B5164" i="3"/>
  <c r="B2756" i="3"/>
  <c r="B1851" i="3"/>
  <c r="B29" i="3"/>
  <c r="B315" i="3"/>
  <c r="B702" i="3"/>
  <c r="B2604" i="3"/>
  <c r="B2952" i="3"/>
  <c r="B1779" i="3"/>
  <c r="B2722" i="3"/>
  <c r="B1689" i="3"/>
  <c r="B740" i="3"/>
  <c r="B2343" i="3"/>
  <c r="B2810" i="3"/>
  <c r="B2928" i="3"/>
  <c r="B4519" i="3"/>
  <c r="B1905" i="3"/>
  <c r="B2174" i="3"/>
  <c r="B2210" i="3"/>
  <c r="B2172" i="3"/>
  <c r="B65" i="3"/>
  <c r="B2593" i="3"/>
  <c r="B23" i="3"/>
  <c r="B2911" i="3"/>
  <c r="B2670" i="3"/>
  <c r="B1567" i="3"/>
  <c r="B2586" i="3"/>
  <c r="B2101" i="3"/>
  <c r="B1003" i="3"/>
  <c r="B1524" i="3"/>
  <c r="B3870" i="3"/>
  <c r="B1701" i="3"/>
  <c r="B2940" i="3"/>
  <c r="B148" i="3"/>
  <c r="B2371" i="3"/>
  <c r="B1380" i="3"/>
  <c r="B2487" i="3"/>
  <c r="B1160" i="3"/>
  <c r="B203" i="3"/>
  <c r="B2743" i="3"/>
  <c r="B1760" i="3"/>
  <c r="B307" i="3"/>
  <c r="B2599" i="3"/>
  <c r="B5244" i="3"/>
  <c r="B1581" i="3"/>
  <c r="B734" i="3"/>
  <c r="B3838" i="3"/>
  <c r="B3032" i="3"/>
  <c r="B5362" i="3"/>
  <c r="B1111" i="3"/>
  <c r="B1519" i="3"/>
  <c r="B1499" i="3"/>
  <c r="B2965" i="3"/>
  <c r="B2613" i="3"/>
  <c r="B3961" i="3"/>
  <c r="B2176" i="3"/>
  <c r="B2107" i="3"/>
  <c r="B756" i="3"/>
  <c r="B280" i="3"/>
  <c r="B2731" i="3"/>
  <c r="B330" i="3"/>
  <c r="B1719" i="3"/>
  <c r="B2201" i="3"/>
  <c r="B2417" i="3"/>
  <c r="B2299" i="3"/>
  <c r="B5189" i="3"/>
  <c r="B2590" i="3"/>
  <c r="B2746" i="3"/>
  <c r="B2851" i="3"/>
  <c r="B3104" i="3"/>
  <c r="B1477" i="3"/>
  <c r="B4931" i="3"/>
  <c r="B729" i="3"/>
  <c r="B1566" i="3"/>
  <c r="B1700" i="3"/>
  <c r="B1292" i="3"/>
  <c r="B1016" i="3"/>
  <c r="B215" i="3"/>
  <c r="B2144" i="3"/>
  <c r="B950" i="3"/>
  <c r="B2769" i="3"/>
  <c r="B2278" i="3"/>
  <c r="B2622" i="3"/>
  <c r="B776" i="3"/>
  <c r="B970" i="3"/>
  <c r="B2658" i="3"/>
  <c r="B2610" i="3"/>
  <c r="B5200" i="3"/>
  <c r="B4557" i="3"/>
  <c r="B2342" i="3"/>
  <c r="B3253" i="3"/>
  <c r="B5162" i="3"/>
  <c r="B1149" i="3"/>
  <c r="B4944" i="3"/>
  <c r="B3784" i="3"/>
  <c r="B3842" i="3"/>
  <c r="B3786" i="3"/>
  <c r="B3878" i="3"/>
  <c r="B2652" i="3"/>
  <c r="B142" i="3"/>
  <c r="B2891" i="3"/>
  <c r="B3837" i="3"/>
  <c r="B2738" i="3"/>
  <c r="B3484" i="3"/>
  <c r="B3602" i="3"/>
  <c r="B1734" i="3"/>
  <c r="B3855" i="3"/>
  <c r="B3034" i="3"/>
  <c r="B2326" i="3"/>
  <c r="B1272" i="3"/>
  <c r="B2877" i="3"/>
  <c r="B3062" i="3"/>
  <c r="B1263" i="3"/>
  <c r="B1778" i="3"/>
  <c r="B3888" i="3"/>
  <c r="B1665" i="3"/>
  <c r="B3627" i="3"/>
  <c r="B3809" i="3"/>
  <c r="B3343" i="3"/>
  <c r="B3469" i="3"/>
  <c r="B3633" i="3"/>
  <c r="B1564" i="3"/>
  <c r="B3473" i="3"/>
  <c r="B3939" i="3"/>
  <c r="B2113" i="3"/>
  <c r="B1482" i="3"/>
  <c r="B3824" i="3"/>
  <c r="B5065" i="3"/>
  <c r="B2045" i="3"/>
  <c r="B2603" i="3"/>
  <c r="B2617" i="3"/>
  <c r="B2338" i="3"/>
  <c r="B851" i="3"/>
  <c r="B4322" i="3"/>
  <c r="B2123" i="3"/>
  <c r="B3058" i="3"/>
  <c r="B120" i="3"/>
  <c r="B2712" i="3"/>
  <c r="B1167" i="3"/>
  <c r="B3785" i="3"/>
  <c r="B1506" i="3"/>
  <c r="B3691" i="3"/>
  <c r="B2898" i="3"/>
  <c r="B5177" i="3"/>
  <c r="B3818" i="3"/>
  <c r="B5345" i="3"/>
  <c r="B1302" i="3"/>
  <c r="B156" i="3"/>
  <c r="B3728" i="3"/>
  <c r="B2117" i="3"/>
  <c r="B5099" i="3"/>
  <c r="B2686" i="3"/>
  <c r="B1153" i="3"/>
  <c r="B2526" i="3"/>
  <c r="B2663" i="3"/>
  <c r="B2495" i="3"/>
  <c r="B48" i="3"/>
  <c r="B2036" i="3"/>
  <c r="B266" i="3"/>
  <c r="B624" i="3"/>
  <c r="B3794" i="3"/>
  <c r="B3766" i="3"/>
  <c r="B1329" i="3"/>
  <c r="B1481" i="3"/>
  <c r="B4185" i="3"/>
  <c r="B5176" i="3"/>
  <c r="B2579" i="3"/>
  <c r="B3880" i="3"/>
  <c r="B4043" i="3"/>
  <c r="B3612" i="3"/>
  <c r="B1880" i="3"/>
  <c r="B5137" i="3"/>
  <c r="B4083" i="3"/>
  <c r="B5143" i="3"/>
  <c r="B1474" i="3"/>
  <c r="B2367" i="3"/>
  <c r="B22" i="3"/>
  <c r="B3164" i="3"/>
  <c r="B2662" i="3"/>
  <c r="B2967" i="3"/>
  <c r="B5344" i="3"/>
  <c r="B1725" i="3"/>
  <c r="B3957" i="3"/>
  <c r="B2206" i="3"/>
  <c r="B2767" i="3"/>
  <c r="B268" i="3"/>
  <c r="B2313" i="3"/>
  <c r="B945" i="3"/>
  <c r="B3035" i="3"/>
  <c r="B2585" i="3"/>
  <c r="B4811" i="3"/>
  <c r="B313" i="3"/>
  <c r="B841" i="3"/>
  <c r="B2164" i="3"/>
  <c r="B1348" i="3"/>
  <c r="B1799" i="3"/>
  <c r="B2905" i="3"/>
  <c r="B5083" i="3"/>
  <c r="B4995" i="3"/>
  <c r="B172" i="3"/>
  <c r="B1595" i="3"/>
  <c r="B103" i="3"/>
  <c r="B705" i="3"/>
  <c r="B923" i="3"/>
  <c r="B1610" i="3"/>
  <c r="B3154" i="3"/>
  <c r="B5081" i="3"/>
  <c r="B2195" i="3"/>
  <c r="B1794" i="3"/>
  <c r="B3048" i="3"/>
  <c r="B3167" i="3"/>
  <c r="B1484" i="3"/>
  <c r="B2597" i="3"/>
  <c r="B1870" i="3"/>
  <c r="B2154" i="3"/>
  <c r="B3775" i="3"/>
  <c r="B1691" i="3"/>
  <c r="B4819" i="3"/>
  <c r="B4637" i="3"/>
  <c r="B1339" i="3"/>
  <c r="B4502" i="3"/>
  <c r="B1372" i="3"/>
  <c r="B2416" i="3"/>
  <c r="B2641" i="3"/>
  <c r="B1146" i="3"/>
  <c r="B1916" i="3"/>
  <c r="B3873" i="3"/>
  <c r="B736" i="3"/>
  <c r="B1726" i="3"/>
  <c r="B4928" i="3"/>
  <c r="B4403" i="3"/>
  <c r="B2438" i="3"/>
  <c r="B2146" i="3"/>
  <c r="B3933" i="3"/>
  <c r="B2779" i="3"/>
  <c r="B3685" i="3"/>
  <c r="B2697" i="3"/>
  <c r="B2647" i="3"/>
  <c r="B4207" i="3"/>
  <c r="B2148" i="3"/>
  <c r="B5183" i="3"/>
  <c r="B2132" i="3"/>
  <c r="B2331" i="3"/>
  <c r="B4490" i="3"/>
  <c r="B951" i="3"/>
  <c r="B2687" i="3"/>
  <c r="B746" i="3"/>
  <c r="B2484" i="3"/>
  <c r="B1819" i="3"/>
  <c r="B1743" i="3"/>
  <c r="B4286" i="3"/>
  <c r="B2399" i="3"/>
  <c r="B1667" i="3"/>
  <c r="B3866" i="3"/>
  <c r="B1789" i="3"/>
  <c r="B2186" i="3"/>
  <c r="B4214" i="3"/>
  <c r="B1210" i="3"/>
  <c r="B2729" i="3"/>
  <c r="B3701" i="3"/>
  <c r="B4208" i="3"/>
  <c r="B1607" i="3"/>
  <c r="B2630" i="3"/>
  <c r="B4667" i="3"/>
  <c r="B1155" i="3"/>
  <c r="B3215" i="3"/>
  <c r="B1835" i="3"/>
  <c r="B90" i="3"/>
  <c r="B1863" i="3"/>
  <c r="B440" i="3"/>
  <c r="B1722" i="3"/>
  <c r="B882" i="3"/>
  <c r="B1740" i="3"/>
  <c r="B212" i="3"/>
  <c r="B1295" i="3"/>
  <c r="B4804" i="3"/>
  <c r="B1143" i="3"/>
  <c r="B2661" i="3"/>
  <c r="B1498" i="3"/>
  <c r="B3296" i="3"/>
  <c r="B3145" i="3"/>
  <c r="B2387" i="3"/>
  <c r="B1555" i="3"/>
  <c r="B689" i="3"/>
  <c r="B2057" i="3"/>
  <c r="B1307" i="3"/>
  <c r="B2486" i="3"/>
  <c r="B114" i="3"/>
  <c r="B1347" i="3"/>
  <c r="B355" i="3"/>
  <c r="B5393" i="3"/>
  <c r="B2696" i="3"/>
  <c r="B1634" i="3"/>
  <c r="B4489" i="3"/>
  <c r="B716" i="3"/>
  <c r="B539" i="3"/>
  <c r="B1808" i="3"/>
  <c r="B145" i="3"/>
  <c r="B598" i="3"/>
  <c r="B69" i="3"/>
  <c r="B4737" i="3"/>
  <c r="B2212" i="3"/>
  <c r="B4089" i="3"/>
  <c r="B2748" i="3"/>
  <c r="B4610" i="3"/>
  <c r="B2592" i="3"/>
  <c r="B659" i="3"/>
  <c r="B3819" i="3"/>
  <c r="B94" i="3"/>
  <c r="B5401" i="3"/>
  <c r="B80" i="3"/>
  <c r="B2720" i="3"/>
  <c r="B2698" i="3"/>
  <c r="B906" i="3"/>
  <c r="B1038" i="3"/>
  <c r="B4747" i="3"/>
  <c r="B2737" i="3"/>
  <c r="B1865" i="3"/>
  <c r="B1407" i="3"/>
  <c r="B2108" i="3"/>
  <c r="B1677" i="3"/>
  <c r="B40" i="3"/>
  <c r="B4546" i="3"/>
  <c r="B5108" i="3"/>
  <c r="B2365" i="3"/>
  <c r="B270" i="3"/>
  <c r="B3584" i="3"/>
  <c r="B149" i="3"/>
  <c r="B658" i="3"/>
  <c r="B2002" i="3"/>
  <c r="B133" i="3"/>
  <c r="B4565" i="3"/>
  <c r="B4059" i="3"/>
  <c r="B2609" i="3"/>
  <c r="B4174" i="3"/>
  <c r="B5113" i="3"/>
  <c r="B1682" i="3"/>
  <c r="B2785" i="3"/>
  <c r="B5139" i="3"/>
  <c r="B750" i="3"/>
  <c r="B4018" i="3"/>
  <c r="B1438" i="3"/>
  <c r="B2780" i="3"/>
  <c r="B1608" i="3"/>
  <c r="B4615" i="3"/>
  <c r="B3541" i="3"/>
  <c r="B5152" i="3"/>
  <c r="B1873" i="3"/>
  <c r="B2046" i="3"/>
  <c r="B5215" i="3"/>
  <c r="B4039" i="3"/>
  <c r="B322" i="3"/>
  <c r="B5010" i="3"/>
  <c r="B3190" i="3"/>
  <c r="B749" i="3"/>
  <c r="B294" i="3"/>
  <c r="B3976" i="3"/>
  <c r="B1401" i="3"/>
  <c r="B5072" i="3"/>
  <c r="B1166" i="3"/>
  <c r="B3779" i="3"/>
  <c r="B5161" i="3"/>
  <c r="B917" i="3"/>
  <c r="B5219" i="3"/>
  <c r="B3890" i="3"/>
  <c r="B2268" i="3"/>
  <c r="B1534" i="3"/>
  <c r="B2109" i="3"/>
  <c r="B3862" i="3"/>
  <c r="B956" i="3"/>
  <c r="B1986" i="3"/>
  <c r="B2569" i="3"/>
  <c r="B4426" i="3"/>
  <c r="B751" i="3"/>
  <c r="B3161" i="3"/>
  <c r="B678" i="3"/>
  <c r="B2177" i="3"/>
  <c r="B4348" i="3"/>
  <c r="B1801" i="3"/>
  <c r="B5056" i="3"/>
  <c r="B1771" i="3"/>
  <c r="B2915" i="3"/>
  <c r="B244" i="3"/>
  <c r="B2938" i="3"/>
  <c r="B2948" i="3"/>
  <c r="B541" i="3"/>
  <c r="B2723" i="3"/>
  <c r="B3207" i="3"/>
  <c r="B4078" i="3"/>
  <c r="B2423" i="3"/>
  <c r="B1963" i="3"/>
  <c r="B4075" i="3"/>
  <c r="B4789" i="3"/>
  <c r="B2332" i="3"/>
  <c r="B4890" i="3"/>
  <c r="B1833" i="3"/>
  <c r="B5023" i="3"/>
  <c r="B3123" i="3"/>
  <c r="B2261" i="3"/>
  <c r="B3041" i="3"/>
  <c r="B3385" i="3"/>
  <c r="B3590" i="3"/>
  <c r="B4794" i="3"/>
  <c r="B2232" i="3"/>
  <c r="B476" i="3"/>
  <c r="B3160" i="3"/>
  <c r="B4023" i="3"/>
  <c r="B3099" i="3"/>
  <c r="B3329" i="3"/>
  <c r="B4120" i="3"/>
  <c r="B2998" i="3"/>
  <c r="B3031" i="3"/>
  <c r="B398" i="3"/>
  <c r="B4237" i="3"/>
  <c r="B2863" i="3"/>
  <c r="B2470" i="3"/>
  <c r="B5355" i="3"/>
  <c r="B3022" i="3"/>
  <c r="B4844" i="3"/>
  <c r="B2124" i="3"/>
  <c r="B2542" i="3"/>
  <c r="B1980" i="3"/>
  <c r="B3787" i="3"/>
  <c r="B3520" i="3"/>
  <c r="B4298" i="3"/>
  <c r="B3471" i="3"/>
  <c r="B688" i="3"/>
  <c r="B1574" i="3"/>
  <c r="B4921" i="3"/>
  <c r="B591" i="3"/>
  <c r="B3470" i="3"/>
  <c r="B333" i="3"/>
  <c r="B1239" i="3"/>
  <c r="B4930" i="3"/>
  <c r="B984" i="3"/>
  <c r="B3589" i="3"/>
  <c r="B1454" i="3"/>
  <c r="B4936" i="3"/>
  <c r="B3429" i="3"/>
  <c r="B3488" i="3"/>
  <c r="B3225" i="3"/>
  <c r="B3629" i="3"/>
  <c r="B2716" i="3"/>
  <c r="B3721" i="3"/>
  <c r="B3508" i="3"/>
  <c r="B4839" i="3"/>
  <c r="B3788" i="3"/>
  <c r="B1486" i="3"/>
  <c r="B4888" i="3"/>
  <c r="B5329" i="3"/>
  <c r="B4641" i="3"/>
  <c r="B982" i="3"/>
  <c r="B1393" i="3"/>
  <c r="B1126" i="3"/>
  <c r="B4834" i="3"/>
  <c r="B28" i="3"/>
  <c r="B2817" i="3"/>
  <c r="B4587" i="3"/>
  <c r="B1273" i="3"/>
  <c r="B4816" i="3"/>
  <c r="B5389" i="3"/>
  <c r="B4878" i="3"/>
  <c r="B4948" i="3"/>
  <c r="B4867" i="3"/>
  <c r="B2122" i="3"/>
  <c r="B2997" i="3"/>
  <c r="B2095" i="3"/>
  <c r="B1183" i="3"/>
  <c r="B5349" i="3"/>
  <c r="B3342" i="3"/>
  <c r="B4949" i="3"/>
  <c r="B4019" i="3"/>
  <c r="B4952" i="3"/>
  <c r="B4259" i="3"/>
  <c r="B4879" i="3"/>
  <c r="B4657" i="3"/>
  <c r="B3407" i="3"/>
  <c r="B707" i="3"/>
  <c r="B4914" i="3"/>
  <c r="B4856" i="3"/>
  <c r="B3369" i="3"/>
  <c r="B3648" i="3"/>
  <c r="B4455" i="3"/>
  <c r="B4096" i="3"/>
  <c r="B3749" i="3"/>
  <c r="B1453" i="3"/>
  <c r="B4892" i="3"/>
  <c r="B4862" i="3"/>
  <c r="B2184" i="3"/>
  <c r="B4308" i="3"/>
  <c r="B4886" i="3"/>
  <c r="B3587" i="3"/>
  <c r="B1343" i="3"/>
  <c r="B1366" i="3"/>
  <c r="B2889" i="3"/>
  <c r="B2037" i="3"/>
  <c r="B492" i="3"/>
  <c r="B150" i="3"/>
  <c r="B3224" i="3"/>
  <c r="B1374" i="3"/>
  <c r="B1547" i="3"/>
  <c r="B5407" i="3"/>
  <c r="B3523" i="3"/>
  <c r="B1359" i="3"/>
  <c r="B4909" i="3"/>
  <c r="B4873" i="3"/>
  <c r="B4863" i="3"/>
  <c r="B3448" i="3"/>
  <c r="B2999" i="3"/>
  <c r="B3645" i="3"/>
  <c r="B1659" i="3"/>
  <c r="B4907" i="3"/>
  <c r="B1664" i="3"/>
  <c r="B3675" i="3"/>
  <c r="B2494" i="3"/>
  <c r="B4818" i="3"/>
  <c r="B1611" i="3"/>
  <c r="B47" i="3"/>
  <c r="B4854" i="3"/>
  <c r="B4877" i="3"/>
  <c r="B4126" i="3"/>
  <c r="B4945" i="3"/>
  <c r="B4859" i="3"/>
  <c r="B1450" i="3"/>
  <c r="B4941" i="3"/>
  <c r="B2844" i="3"/>
  <c r="B2267" i="3"/>
  <c r="B3223" i="3"/>
  <c r="B206" i="3"/>
  <c r="B2895" i="3"/>
  <c r="B3831" i="3"/>
  <c r="B3718" i="3"/>
  <c r="B4229" i="3"/>
  <c r="B4696" i="3"/>
  <c r="B2894" i="3"/>
  <c r="B4894" i="3"/>
  <c r="B1428" i="3"/>
  <c r="B4898" i="3"/>
  <c r="B1344" i="3"/>
  <c r="B2996" i="3"/>
  <c r="B1336" i="3"/>
  <c r="B1360" i="3"/>
  <c r="B4807" i="3"/>
  <c r="B534" i="3"/>
  <c r="B5155" i="3"/>
  <c r="B4047" i="3"/>
  <c r="B1464" i="3"/>
  <c r="B3045" i="3"/>
  <c r="B3229" i="3"/>
  <c r="B1332" i="3"/>
  <c r="B406" i="3"/>
  <c r="B55" i="3"/>
  <c r="B136" i="3"/>
  <c r="B58" i="3"/>
  <c r="B1317" i="3"/>
  <c r="B4883" i="3"/>
  <c r="B4823" i="3"/>
  <c r="B4701" i="3"/>
  <c r="B899" i="3"/>
  <c r="B424" i="3"/>
  <c r="B572" i="3"/>
  <c r="B2962" i="3"/>
  <c r="B1346" i="3"/>
  <c r="B2643" i="3"/>
  <c r="B2802" i="3"/>
  <c r="B1280" i="3"/>
  <c r="B411" i="3"/>
  <c r="B4917" i="3"/>
  <c r="B4346" i="3"/>
  <c r="B3872" i="3"/>
  <c r="B2841" i="3"/>
  <c r="B846" i="3"/>
  <c r="B4908" i="3"/>
  <c r="B414" i="3"/>
  <c r="B692" i="3"/>
  <c r="B4919" i="3"/>
  <c r="B4857" i="3"/>
  <c r="B2125" i="3"/>
  <c r="B4939" i="3"/>
  <c r="B4853" i="3"/>
  <c r="B4875" i="3"/>
  <c r="B4899" i="3"/>
  <c r="B429" i="3"/>
  <c r="B3884" i="3"/>
  <c r="B1248" i="3"/>
  <c r="B2490" i="3"/>
  <c r="B4913" i="3"/>
  <c r="B4619" i="3"/>
  <c r="B4682" i="3"/>
  <c r="B5413" i="3"/>
  <c r="B3286" i="3"/>
  <c r="B4946" i="3"/>
  <c r="B1510" i="3"/>
  <c r="B4860" i="3"/>
  <c r="B1704" i="3"/>
  <c r="B3399" i="3"/>
  <c r="B3056" i="3"/>
  <c r="B2197" i="3"/>
  <c r="B3960" i="3"/>
  <c r="B3747" i="3"/>
  <c r="B1285" i="3"/>
  <c r="B284" i="3"/>
  <c r="B4642" i="3"/>
  <c r="B3544" i="3"/>
  <c r="B767" i="3"/>
  <c r="B205" i="3"/>
  <c r="B1913" i="3"/>
  <c r="B1997" i="3"/>
  <c r="B2820" i="3"/>
  <c r="B4825" i="3"/>
  <c r="B32" i="3"/>
  <c r="B2403" i="3"/>
  <c r="B216" i="3"/>
  <c r="B5320" i="3"/>
  <c r="B3372" i="3"/>
  <c r="B4620" i="3"/>
  <c r="B4646" i="3"/>
  <c r="B3408" i="3"/>
  <c r="B819" i="3"/>
  <c r="B2464" i="3"/>
  <c r="B1096" i="3"/>
  <c r="B137" i="3"/>
  <c r="B1286" i="3"/>
  <c r="B3493" i="3"/>
  <c r="B5380" i="3"/>
  <c r="B2726" i="3"/>
  <c r="B3414" i="3"/>
  <c r="B4940" i="3"/>
  <c r="B4891" i="3"/>
  <c r="B403" i="3"/>
  <c r="B3021" i="3"/>
  <c r="B1165" i="3"/>
  <c r="B1536" i="3"/>
  <c r="B3244" i="3"/>
  <c r="B3644" i="3"/>
  <c r="B650" i="3"/>
  <c r="B1180" i="3"/>
  <c r="B1131" i="3"/>
  <c r="B1267" i="3"/>
  <c r="B1427" i="3"/>
  <c r="B4419" i="3"/>
  <c r="B4833" i="3"/>
  <c r="B4287" i="3"/>
  <c r="B4251" i="3"/>
  <c r="B2794" i="3"/>
  <c r="B4817" i="3"/>
  <c r="B1459" i="3"/>
  <c r="B4332" i="3"/>
  <c r="B12" i="3"/>
  <c r="B3266" i="3"/>
  <c r="B1953" i="3"/>
  <c r="B1048" i="3"/>
  <c r="B3001" i="3"/>
  <c r="B4927" i="3"/>
  <c r="B2829" i="3"/>
  <c r="B1449" i="3"/>
  <c r="B4864" i="3"/>
  <c r="B4926" i="3"/>
  <c r="B3545" i="3"/>
  <c r="B2019" i="3"/>
  <c r="B4904" i="3"/>
  <c r="B238" i="3"/>
  <c r="B805" i="3"/>
  <c r="B453" i="3"/>
  <c r="B2815" i="3"/>
  <c r="B3208" i="3"/>
  <c r="B4895" i="3"/>
  <c r="B524" i="3"/>
  <c r="B4628" i="3"/>
  <c r="B1978" i="3"/>
  <c r="B4900" i="3"/>
  <c r="B4916" i="3"/>
  <c r="B1860" i="3"/>
  <c r="B1551" i="3"/>
  <c r="B31" i="3"/>
  <c r="B3395" i="3"/>
  <c r="B845" i="3"/>
  <c r="B3434" i="3"/>
  <c r="B5323" i="3"/>
  <c r="B1910" i="3"/>
  <c r="B4182" i="3"/>
  <c r="B913" i="3"/>
  <c r="B3457" i="3"/>
  <c r="B4937" i="3"/>
  <c r="B4852" i="3"/>
  <c r="B124" i="3"/>
  <c r="B4866" i="3"/>
  <c r="B4689" i="3"/>
  <c r="B1377" i="3"/>
  <c r="B1847" i="3"/>
  <c r="B1843" i="3"/>
  <c r="B1456" i="3"/>
  <c r="B1369" i="3"/>
  <c r="B1758" i="3"/>
  <c r="B4772" i="3"/>
  <c r="B1431" i="3"/>
  <c r="B2848" i="3"/>
  <c r="B1867" i="3"/>
  <c r="B1142" i="3"/>
  <c r="B4141" i="3"/>
  <c r="B454" i="3"/>
  <c r="B1883" i="3"/>
  <c r="B4887" i="3"/>
  <c r="B3654" i="3"/>
  <c r="B3440" i="3"/>
  <c r="B2833" i="3"/>
  <c r="B2440" i="3"/>
  <c r="B2133" i="3"/>
  <c r="B16" i="3"/>
  <c r="B1152" i="3"/>
  <c r="B4975" i="3"/>
  <c r="B709" i="3"/>
  <c r="B1890" i="3"/>
  <c r="B582" i="3"/>
  <c r="B1014" i="3"/>
  <c r="B2185" i="3"/>
  <c r="B34" i="3"/>
  <c r="B2982" i="3"/>
  <c r="B3958" i="3"/>
  <c r="B3895" i="3"/>
  <c r="B301" i="3"/>
  <c r="B1392" i="3"/>
  <c r="B3847" i="3"/>
  <c r="B5335" i="3"/>
  <c r="B4073" i="3"/>
  <c r="B3926" i="3"/>
  <c r="B4796" i="3"/>
  <c r="B1006" i="3"/>
  <c r="B4539" i="3"/>
  <c r="B1622" i="3"/>
  <c r="B1836" i="3"/>
  <c r="B1403" i="3"/>
  <c r="B418" i="3"/>
  <c r="B2645" i="3"/>
  <c r="B2249" i="3"/>
  <c r="B447" i="3"/>
  <c r="B1845" i="3"/>
  <c r="B3594" i="3"/>
  <c r="B37" i="3"/>
  <c r="B3660" i="3"/>
  <c r="B954" i="3"/>
  <c r="B1706" i="3"/>
  <c r="B5363" i="3"/>
  <c r="B3181" i="3"/>
  <c r="B3120" i="3"/>
  <c r="B302" i="3"/>
  <c r="B3013" i="3"/>
  <c r="B5118" i="3"/>
  <c r="B5008" i="3"/>
  <c r="B3069" i="3"/>
  <c r="B4167" i="3"/>
  <c r="B4188" i="3"/>
  <c r="B903" i="3"/>
  <c r="B3428" i="3"/>
  <c r="B1422" i="3"/>
  <c r="B502" i="3"/>
  <c r="B2199" i="3"/>
  <c r="B2360" i="3"/>
  <c r="B3236" i="3"/>
  <c r="B5374" i="3"/>
  <c r="B4197" i="3"/>
  <c r="B30" i="3"/>
  <c r="B285" i="3"/>
  <c r="B2801" i="3"/>
  <c r="B3802" i="3"/>
  <c r="B2901" i="3"/>
  <c r="B2912" i="3"/>
  <c r="B1995" i="3"/>
  <c r="B5091" i="3"/>
  <c r="B562" i="3"/>
  <c r="B5382" i="3"/>
  <c r="B1013" i="3"/>
  <c r="B271" i="3"/>
  <c r="B1491" i="3"/>
  <c r="B1145" i="3"/>
  <c r="B448" i="3"/>
  <c r="B4146" i="3"/>
  <c r="B5256" i="3"/>
  <c r="B811" i="3"/>
  <c r="B2782" i="3"/>
  <c r="B4267" i="3"/>
  <c r="B1469" i="3"/>
  <c r="B772" i="3"/>
  <c r="B2235" i="3"/>
  <c r="B423" i="3"/>
  <c r="B2369" i="3"/>
  <c r="B2864" i="3"/>
  <c r="B5199" i="3"/>
  <c r="B337" i="3"/>
  <c r="B4544" i="3"/>
  <c r="B2699" i="3"/>
  <c r="B916" i="3"/>
  <c r="B2594" i="3"/>
  <c r="B3293" i="3"/>
  <c r="B1838" i="3"/>
  <c r="B430" i="3"/>
  <c r="B4495" i="3"/>
  <c r="B437" i="3"/>
  <c r="B556" i="3"/>
  <c r="B3967" i="3"/>
  <c r="B3871" i="3"/>
  <c r="B710" i="3"/>
  <c r="B3857" i="3"/>
  <c r="B4467" i="3"/>
  <c r="B1300" i="3"/>
  <c r="B4479" i="3"/>
  <c r="B2105" i="3"/>
  <c r="B1460" i="3"/>
  <c r="B72" i="3"/>
  <c r="B408" i="3"/>
  <c r="B4268" i="3"/>
  <c r="B3117" i="3"/>
  <c r="B5204" i="3"/>
  <c r="B3813" i="3"/>
  <c r="B1931" i="3"/>
  <c r="B4353" i="3"/>
  <c r="B3153" i="3"/>
  <c r="B4494" i="3"/>
  <c r="B712" i="3"/>
  <c r="B5278" i="3"/>
  <c r="B4575" i="3"/>
  <c r="B1182" i="3"/>
  <c r="B1075" i="3"/>
  <c r="B1340" i="3"/>
  <c r="B415" i="3"/>
  <c r="B1930" i="3"/>
  <c r="B3883" i="3"/>
  <c r="B4354" i="3"/>
  <c r="B4429" i="3"/>
  <c r="B2425" i="3"/>
  <c r="B4538" i="3"/>
  <c r="B4691" i="3"/>
  <c r="B4738" i="3"/>
  <c r="B4270" i="3"/>
  <c r="B837" i="3"/>
  <c r="B1036" i="3"/>
  <c r="B5336" i="3"/>
  <c r="B4143" i="3"/>
  <c r="B35" i="3"/>
  <c r="B786" i="3"/>
  <c r="B2247" i="3"/>
  <c r="B2822" i="3"/>
  <c r="B4318" i="3"/>
  <c r="B4508" i="3"/>
  <c r="B5405" i="3"/>
  <c r="B5288" i="3"/>
  <c r="B4510" i="3"/>
  <c r="B4632" i="3"/>
  <c r="B4515" i="3"/>
  <c r="B4147" i="3"/>
  <c r="B3364" i="3"/>
  <c r="B2048" i="3"/>
  <c r="B44" i="3"/>
  <c r="B5029" i="3"/>
  <c r="B4132" i="3"/>
  <c r="B4194" i="3"/>
  <c r="B381" i="3"/>
  <c r="B674" i="3"/>
  <c r="B4265" i="3"/>
  <c r="B5287" i="3"/>
  <c r="B4440" i="3"/>
  <c r="B4865" i="3"/>
  <c r="B390" i="3"/>
  <c r="B4924" i="3"/>
  <c r="B4861" i="3"/>
  <c r="B4365" i="3"/>
  <c r="B2514" i="3"/>
  <c r="B4915" i="3"/>
  <c r="B1768" i="3"/>
  <c r="B5270" i="3"/>
  <c r="B1171" i="3"/>
  <c r="B4855" i="3"/>
  <c r="B566" i="3"/>
  <c r="B1753" i="3"/>
  <c r="B443" i="3"/>
  <c r="B4868" i="3"/>
  <c r="B2448" i="3"/>
  <c r="B3714" i="3"/>
  <c r="B574" i="3"/>
  <c r="B471" i="3"/>
  <c r="B529" i="3"/>
  <c r="B3879" i="3"/>
  <c r="B407" i="3"/>
  <c r="B1903" i="3"/>
  <c r="B128" i="3"/>
  <c r="B1136" i="3"/>
  <c r="B4652" i="3"/>
  <c r="B4720" i="3"/>
  <c r="B4414" i="3"/>
  <c r="B3956" i="3"/>
  <c r="B1418" i="3"/>
  <c r="B2479" i="3"/>
  <c r="B536" i="3"/>
  <c r="B2453" i="3"/>
  <c r="B1934" i="3"/>
  <c r="B3908" i="3"/>
  <c r="B5054" i="3"/>
  <c r="B1620" i="3"/>
  <c r="B4006" i="3"/>
  <c r="B3333" i="3"/>
  <c r="B4950" i="3"/>
  <c r="B1274" i="3"/>
  <c r="B1053" i="3"/>
  <c r="B1466" i="3"/>
  <c r="B1221" i="3"/>
  <c r="B1268" i="3"/>
  <c r="B2166" i="3"/>
  <c r="B4041" i="3"/>
  <c r="B1104" i="3"/>
  <c r="B1321" i="3"/>
  <c r="B2120" i="3"/>
  <c r="B3100" i="3"/>
  <c r="B5301" i="3"/>
  <c r="B4012" i="3"/>
  <c r="B1094" i="3"/>
  <c r="B4228" i="3"/>
  <c r="B5171" i="3"/>
  <c r="B277" i="3"/>
  <c r="B1027" i="3"/>
  <c r="B4283" i="3"/>
  <c r="B4478" i="3"/>
  <c r="B1947" i="3"/>
  <c r="B4549" i="3"/>
  <c r="B5354" i="3"/>
  <c r="B3227" i="3"/>
  <c r="B1037" i="3"/>
  <c r="B2614" i="3"/>
  <c r="B4594" i="3"/>
  <c r="B1430" i="3"/>
  <c r="B1397" i="3"/>
  <c r="B3219" i="3"/>
  <c r="B1251" i="3"/>
  <c r="B2761" i="3"/>
  <c r="B1367" i="3"/>
  <c r="B1376" i="3"/>
  <c r="B455" i="3"/>
  <c r="B831" i="3"/>
  <c r="B4831" i="3"/>
  <c r="B167" i="3"/>
  <c r="B3663" i="3"/>
  <c r="B2865" i="3"/>
  <c r="B547" i="3"/>
  <c r="B4685" i="3"/>
  <c r="B1283" i="3"/>
  <c r="B438" i="3"/>
  <c r="B3994" i="3"/>
  <c r="B1458" i="3"/>
  <c r="B1666" i="3"/>
  <c r="B1989" i="3"/>
  <c r="B1435" i="3"/>
  <c r="B306" i="3"/>
  <c r="B4858" i="3"/>
  <c r="B1795" i="3"/>
  <c r="B4252" i="3"/>
  <c r="B4623" i="3"/>
  <c r="B4693" i="3"/>
  <c r="B788" i="3"/>
  <c r="B5027" i="3"/>
  <c r="B1425" i="3"/>
  <c r="B1261" i="3"/>
  <c r="B3275" i="3"/>
  <c r="B4474" i="3"/>
  <c r="B4820" i="3"/>
  <c r="B1561" i="3"/>
  <c r="B1088" i="3"/>
  <c r="B753" i="3"/>
  <c r="B475" i="3"/>
  <c r="B5142" i="3"/>
  <c r="B3750" i="3"/>
  <c r="B1463" i="3"/>
  <c r="B1282" i="3"/>
  <c r="B878" i="3"/>
  <c r="B4935" i="3"/>
  <c r="B3320" i="3"/>
  <c r="B4080" i="3"/>
  <c r="B2581" i="3"/>
  <c r="B1115" i="3"/>
  <c r="B253" i="3"/>
  <c r="B4017" i="3"/>
  <c r="B1087" i="3"/>
  <c r="B4661" i="3"/>
  <c r="B1844" i="3"/>
  <c r="B848" i="3"/>
  <c r="B1696" i="3"/>
  <c r="B1355" i="3"/>
  <c r="B2541" i="3"/>
  <c r="B2824" i="3"/>
  <c r="B182" i="3"/>
  <c r="B670" i="3"/>
  <c r="B3782" i="3"/>
  <c r="B4824" i="3"/>
  <c r="B3240" i="3"/>
  <c r="B998" i="3"/>
  <c r="B5240" i="3"/>
  <c r="B1617" i="3"/>
  <c r="B2705" i="3"/>
  <c r="B1323" i="3"/>
  <c r="B2571" i="3"/>
  <c r="B3151" i="3"/>
  <c r="B1445" i="3"/>
  <c r="B1034" i="3"/>
  <c r="B2576" i="3"/>
  <c r="B801" i="3"/>
  <c r="B2561" i="3"/>
  <c r="B4347" i="3"/>
  <c r="B4584" i="3"/>
  <c r="B1030" i="3"/>
  <c r="B935" i="3"/>
  <c r="B1345" i="3"/>
  <c r="B1501" i="3"/>
  <c r="B2496" i="3"/>
  <c r="B5383" i="3"/>
  <c r="B2573" i="3"/>
  <c r="B3231" i="3"/>
  <c r="B2469" i="3"/>
  <c r="B691" i="3"/>
  <c r="B1352" i="3"/>
  <c r="B4954" i="3"/>
  <c r="B1496" i="3"/>
  <c r="B507" i="3"/>
  <c r="B4942" i="3"/>
  <c r="B3896" i="3"/>
  <c r="B1184" i="3"/>
  <c r="B3039" i="3"/>
  <c r="B3301" i="3"/>
  <c r="B4702" i="3"/>
  <c r="B4901" i="3"/>
  <c r="B2309" i="3"/>
  <c r="B1389" i="3"/>
  <c r="B1802" i="3"/>
  <c r="B4826" i="3"/>
  <c r="B1330" i="3"/>
  <c r="B1788" i="3"/>
  <c r="B1217" i="3"/>
  <c r="B4918" i="3"/>
  <c r="B2252" i="3"/>
  <c r="B4361" i="3"/>
  <c r="B278" i="3"/>
  <c r="B3449" i="3"/>
  <c r="B3942" i="3"/>
  <c r="B1350" i="3"/>
  <c r="B1373" i="3"/>
  <c r="B2906" i="3"/>
  <c r="B4787" i="3"/>
  <c r="B427" i="3"/>
  <c r="B532" i="3"/>
  <c r="B1065" i="3"/>
  <c r="B3479" i="3"/>
  <c r="B435" i="3"/>
  <c r="B4121" i="3"/>
  <c r="B4614" i="3"/>
  <c r="B1159" i="3"/>
  <c r="B2472" i="3"/>
  <c r="B1312" i="3"/>
  <c r="B3737" i="3"/>
  <c r="B2615" i="3"/>
  <c r="B3059" i="3"/>
  <c r="B4044" i="3"/>
  <c r="B3748" i="3"/>
  <c r="B3083" i="3"/>
  <c r="B4312" i="3"/>
  <c r="B1310" i="3"/>
  <c r="B1683" i="3"/>
  <c r="B2909" i="3"/>
  <c r="B4093" i="3"/>
  <c r="B1774" i="3"/>
  <c r="B1173" i="3"/>
  <c r="B2452" i="3"/>
  <c r="B2892" i="3"/>
  <c r="B4874" i="3"/>
  <c r="B3304" i="3"/>
  <c r="B4938" i="3"/>
  <c r="B452" i="3"/>
  <c r="B2560" i="3"/>
  <c r="B5350" i="3"/>
  <c r="B3540" i="3"/>
  <c r="B2582" i="3"/>
  <c r="B5384" i="3"/>
  <c r="B3325" i="3"/>
  <c r="B3290" i="3"/>
  <c r="B1539" i="3"/>
  <c r="B3664" i="3"/>
  <c r="B5079" i="3"/>
  <c r="B399" i="3"/>
  <c r="B3328" i="3"/>
  <c r="B1444" i="3"/>
  <c r="B1025" i="3"/>
  <c r="B3821" i="3"/>
  <c r="B2944" i="3"/>
  <c r="B1002" i="3"/>
  <c r="B2065" i="3"/>
  <c r="B5060" i="3"/>
  <c r="B3005" i="3"/>
  <c r="B1786" i="3"/>
  <c r="B4790" i="3"/>
  <c r="B1246" i="3"/>
  <c r="B4805" i="3"/>
  <c r="B3349" i="3"/>
  <c r="B4013" i="3"/>
  <c r="B3537" i="3"/>
  <c r="B4782" i="3"/>
  <c r="B197" i="3"/>
  <c r="B1351" i="3"/>
  <c r="B5406" i="3"/>
  <c r="B1181" i="3"/>
  <c r="B5090" i="3"/>
  <c r="B5326" i="3"/>
  <c r="B483" i="3"/>
  <c r="B1127" i="3"/>
  <c r="B3882" i="3"/>
  <c r="B1151" i="3"/>
  <c r="B2524" i="3"/>
  <c r="B3952" i="3"/>
  <c r="B5373" i="3"/>
  <c r="B5391" i="3"/>
  <c r="B3150" i="3"/>
  <c r="B4196" i="3"/>
  <c r="B3632" i="3"/>
  <c r="B5398" i="3"/>
  <c r="B1570" i="3"/>
  <c r="B1361" i="3"/>
  <c r="B3916" i="3"/>
  <c r="B1081" i="3"/>
  <c r="B3768" i="3"/>
  <c r="B3460" i="3"/>
  <c r="B2463" i="3"/>
  <c r="B2467" i="3"/>
  <c r="B2280" i="3"/>
  <c r="B4714" i="3"/>
  <c r="B1090" i="3"/>
  <c r="B503" i="3"/>
  <c r="B4294" i="3"/>
  <c r="B5356" i="3"/>
  <c r="B561" i="3"/>
  <c r="B4734" i="3"/>
  <c r="B2612" i="3"/>
  <c r="B2557" i="3"/>
  <c r="B4345" i="3"/>
  <c r="B155" i="3"/>
  <c r="B949" i="3"/>
  <c r="B1284" i="3"/>
  <c r="B940" i="3"/>
  <c r="B1230" i="3"/>
  <c r="B1525" i="3"/>
  <c r="B1080" i="3"/>
  <c r="B4955" i="3"/>
  <c r="B3012" i="3"/>
  <c r="B2563" i="3"/>
  <c r="B308" i="3"/>
  <c r="B1375" i="3"/>
  <c r="B1296" i="3"/>
  <c r="B1064" i="3"/>
  <c r="B1250" i="3"/>
  <c r="B974" i="3"/>
  <c r="B808" i="3"/>
  <c r="B1426" i="3"/>
  <c r="B1009" i="3"/>
  <c r="B4092" i="3"/>
  <c r="B162" i="3"/>
  <c r="B997" i="3"/>
  <c r="B2523" i="3"/>
  <c r="B896" i="3"/>
  <c r="B5367" i="3"/>
  <c r="B2253" i="3"/>
  <c r="B1029" i="3"/>
  <c r="B4527" i="3"/>
  <c r="B1624" i="3"/>
  <c r="B2922" i="3"/>
  <c r="B3554" i="3"/>
  <c r="B4625" i="3"/>
  <c r="B3318" i="3"/>
  <c r="B1841" i="3"/>
  <c r="B3314" i="3"/>
  <c r="B4717" i="3"/>
  <c r="B890" i="3"/>
  <c r="B2811" i="3"/>
  <c r="B1062" i="3"/>
  <c r="B2322" i="3"/>
  <c r="B1399" i="3"/>
  <c r="B2501" i="3"/>
  <c r="B2505" i="3"/>
  <c r="B4889" i="3"/>
  <c r="B4808" i="3"/>
  <c r="B5343" i="3"/>
  <c r="B3698" i="3"/>
  <c r="B3982" i="3"/>
  <c r="B4731" i="3"/>
  <c r="B4726" i="3"/>
  <c r="B1675" i="3"/>
  <c r="B175" i="3"/>
  <c r="B1135" i="3"/>
  <c r="B1358" i="3"/>
  <c r="B2735" i="3"/>
  <c r="B1311" i="3"/>
  <c r="B3874" i="3"/>
  <c r="B420" i="3"/>
  <c r="B1244" i="3"/>
  <c r="B1394" i="3"/>
  <c r="B739" i="3"/>
  <c r="B2518" i="3"/>
  <c r="B703" i="3"/>
  <c r="B973" i="3"/>
  <c r="B179" i="3"/>
  <c r="B1417" i="3"/>
  <c r="B1448" i="3"/>
  <c r="B4036" i="3"/>
  <c r="B3319" i="3"/>
  <c r="B1086" i="3"/>
  <c r="B4320" i="3"/>
  <c r="B4814" i="3"/>
  <c r="B4674" i="3"/>
  <c r="B3341" i="3"/>
  <c r="B4416" i="3"/>
  <c r="B1252" i="3"/>
  <c r="B1073" i="3"/>
  <c r="B1106" i="3"/>
  <c r="B886" i="3"/>
  <c r="B992" i="3"/>
  <c r="B5330" i="3"/>
  <c r="B1185" i="3"/>
  <c r="B581" i="3"/>
  <c r="B1256" i="3"/>
  <c r="B4387" i="3"/>
  <c r="B1114" i="3"/>
  <c r="B4363" i="3"/>
  <c r="B1078" i="3"/>
  <c r="B1803" i="3"/>
  <c r="B4721" i="3"/>
  <c r="B1061" i="3"/>
  <c r="B1308" i="3"/>
  <c r="B911" i="3"/>
  <c r="B5358" i="3"/>
  <c r="B1245" i="3"/>
  <c r="B272" i="3"/>
  <c r="B3930" i="3"/>
  <c r="B931" i="3"/>
  <c r="B4626" i="3"/>
  <c r="B3108" i="3"/>
  <c r="B757" i="3"/>
  <c r="B3815" i="3"/>
  <c r="B1072" i="3"/>
  <c r="B67" i="3"/>
  <c r="B1573" i="3"/>
  <c r="B1522" i="3"/>
  <c r="B589" i="3"/>
  <c r="B283" i="3"/>
  <c r="B2554" i="3"/>
  <c r="B4699" i="3"/>
  <c r="B4453" i="3"/>
  <c r="B464" i="3"/>
  <c r="B5377" i="3"/>
  <c r="B4752" i="3"/>
  <c r="B5366" i="3"/>
  <c r="B1298" i="3"/>
  <c r="B1297" i="3"/>
  <c r="B4912" i="3"/>
  <c r="B928" i="3"/>
  <c r="B4934" i="3"/>
  <c r="B854" i="3"/>
  <c r="B5397" i="3"/>
  <c r="B5241" i="3"/>
  <c r="B3362" i="3"/>
  <c r="B3403" i="3"/>
  <c r="B1513" i="3"/>
  <c r="B3512" i="3"/>
  <c r="B5408" i="3"/>
  <c r="B4027" i="3"/>
  <c r="B3235" i="3"/>
  <c r="B3670" i="3"/>
  <c r="B5348" i="3"/>
  <c r="B5327" i="3"/>
  <c r="B3717" i="3"/>
  <c r="B962" i="3"/>
  <c r="B4810" i="3"/>
  <c r="B3486" i="3"/>
  <c r="B417" i="3"/>
  <c r="B2530" i="3"/>
  <c r="B1259" i="3"/>
  <c r="B672" i="3"/>
  <c r="B915" i="3"/>
  <c r="B2061" i="3"/>
  <c r="B937" i="3"/>
  <c r="B1681" i="3"/>
  <c r="B1413" i="3"/>
  <c r="B696" i="3"/>
  <c r="B1198" i="3"/>
  <c r="B1124" i="3"/>
  <c r="B3431" i="3"/>
  <c r="B1324" i="3"/>
  <c r="B425" i="3"/>
  <c r="B959" i="3"/>
  <c r="B699" i="3"/>
  <c r="B1319" i="3"/>
  <c r="B5033" i="3"/>
  <c r="B1163" i="3"/>
  <c r="B3617" i="3"/>
  <c r="B3724" i="3"/>
  <c r="B5414" i="3"/>
  <c r="B298" i="3"/>
  <c r="B3483" i="3"/>
  <c r="B5255" i="3"/>
  <c r="B3962" i="3"/>
  <c r="B2550" i="3"/>
  <c r="B79" i="3"/>
  <c r="B4074" i="3"/>
  <c r="B209" i="3"/>
  <c r="B3827" i="3"/>
  <c r="B4054" i="3"/>
  <c r="B409" i="3"/>
  <c r="B1164" i="3"/>
  <c r="B4953" i="3"/>
  <c r="B1113" i="3"/>
  <c r="B2506" i="3"/>
  <c r="B1262" i="3"/>
  <c r="B4306" i="3"/>
  <c r="B1117" i="3"/>
  <c r="B964" i="3"/>
  <c r="B1175" i="3"/>
  <c r="B592" i="3"/>
  <c r="B53" i="3"/>
  <c r="B991" i="3"/>
  <c r="B4323" i="3"/>
  <c r="B961" i="3"/>
  <c r="B813" i="3"/>
  <c r="B1384" i="3"/>
  <c r="B601" i="3"/>
  <c r="B4220" i="3"/>
  <c r="B1207" i="3"/>
  <c r="B1060" i="3"/>
  <c r="B380" i="3"/>
  <c r="B2459" i="3"/>
  <c r="B4336" i="3"/>
  <c r="B445" i="3"/>
  <c r="B4971" i="3"/>
  <c r="B2451" i="3"/>
  <c r="B89" i="3"/>
  <c r="B369" i="3"/>
  <c r="B3226" i="3"/>
  <c r="B3228" i="3"/>
  <c r="B4150" i="3"/>
  <c r="B1055" i="3"/>
  <c r="B5170" i="3"/>
  <c r="B4106" i="3"/>
  <c r="B441" i="3"/>
  <c r="B334" i="3"/>
  <c r="B1084" i="3"/>
  <c r="B1446" i="3"/>
  <c r="B1174" i="3"/>
  <c r="B4803" i="3"/>
  <c r="B587" i="3"/>
  <c r="B401" i="3"/>
  <c r="B4396" i="3"/>
  <c r="B1209" i="3"/>
  <c r="B1364" i="3"/>
  <c r="B2682" i="3"/>
  <c r="B1260" i="3"/>
  <c r="B948" i="3"/>
  <c r="B122" i="3"/>
  <c r="B2471" i="3"/>
  <c r="B640" i="3"/>
  <c r="B1228" i="3"/>
  <c r="B416" i="3"/>
  <c r="B1200" i="3"/>
  <c r="B5360" i="3"/>
  <c r="B444" i="3"/>
  <c r="B4596" i="3"/>
  <c r="B1757" i="3"/>
  <c r="B839" i="3"/>
  <c r="B2565" i="3"/>
  <c r="B5409" i="3"/>
  <c r="B2520" i="3"/>
  <c r="B2241" i="3"/>
  <c r="B563" i="3"/>
  <c r="B4920" i="3"/>
  <c r="B5037" i="3"/>
  <c r="B2323" i="3"/>
  <c r="B1631" i="3"/>
  <c r="B966" i="3"/>
  <c r="B5385" i="3"/>
  <c r="B451" i="3"/>
  <c r="B1157" i="3"/>
  <c r="B4876" i="3"/>
  <c r="B1661" i="3"/>
  <c r="B4430" i="3"/>
  <c r="B71" i="3"/>
  <c r="B4802" i="3"/>
  <c r="B1370" i="3"/>
  <c r="B3271" i="3"/>
  <c r="B4351" i="3"/>
  <c r="B1247" i="3"/>
  <c r="B1082" i="3"/>
  <c r="B1050" i="3"/>
  <c r="B4677" i="3"/>
  <c r="B2050" i="3"/>
  <c r="B1070" i="3"/>
  <c r="B1000" i="3"/>
  <c r="B1314" i="3"/>
  <c r="B4896" i="3"/>
  <c r="B4570" i="3"/>
  <c r="B1017" i="3"/>
  <c r="B1214" i="3"/>
  <c r="B1415" i="3"/>
  <c r="B4680" i="3"/>
  <c r="B256" i="3"/>
  <c r="B4956" i="3"/>
  <c r="B1271" i="3"/>
  <c r="B1085" i="3"/>
  <c r="B1644" i="3"/>
  <c r="B4545" i="3"/>
  <c r="B220" i="3"/>
  <c r="B1206" i="3"/>
  <c r="B1442" i="3"/>
  <c r="B1225" i="3"/>
  <c r="B2797" i="3"/>
  <c r="B1304" i="3"/>
  <c r="B1179" i="3"/>
  <c r="B1509" i="3"/>
  <c r="B924" i="3"/>
  <c r="B932" i="3"/>
  <c r="B2493" i="3"/>
  <c r="B2525" i="3"/>
  <c r="B2760" i="3"/>
  <c r="B2274" i="3"/>
  <c r="B597" i="3"/>
  <c r="B194" i="3"/>
  <c r="B798" i="3"/>
  <c r="B1092" i="3"/>
  <c r="B3246" i="3"/>
  <c r="B2460" i="3"/>
  <c r="B2527" i="3"/>
  <c r="B1083" i="3"/>
  <c r="B3197" i="3"/>
  <c r="B321" i="3"/>
  <c r="B1129" i="3"/>
  <c r="B2310" i="3"/>
  <c r="B2536" i="3"/>
  <c r="B711" i="3"/>
  <c r="B1455" i="3"/>
  <c r="B3277" i="3"/>
  <c r="B4885" i="3"/>
  <c r="B456" i="3"/>
  <c r="B1039" i="3"/>
  <c r="B3294" i="3"/>
  <c r="B4379" i="3"/>
  <c r="B4673" i="3"/>
  <c r="B1950" i="3"/>
  <c r="B5376" i="3"/>
  <c r="B4906" i="3"/>
  <c r="B4277" i="3"/>
  <c r="B5352" i="3"/>
  <c r="B5126" i="3"/>
  <c r="B1294" i="3"/>
  <c r="B3003" i="3"/>
  <c r="B2175" i="3"/>
  <c r="B3672" i="3"/>
  <c r="B4840" i="3"/>
  <c r="B1781" i="3"/>
  <c r="B1457" i="3"/>
  <c r="B1465" i="3"/>
  <c r="B126" i="3"/>
  <c r="B4925" i="3"/>
  <c r="B3912" i="3"/>
  <c r="B1381" i="3"/>
  <c r="B4388" i="3"/>
  <c r="B1007" i="3"/>
  <c r="B357" i="3"/>
  <c r="B553" i="3"/>
  <c r="B3697" i="3"/>
  <c r="B4428" i="3"/>
  <c r="B4129" i="3"/>
  <c r="B941" i="3"/>
  <c r="B4897" i="3"/>
  <c r="B5346" i="3"/>
  <c r="B3195" i="3"/>
  <c r="B1223" i="3"/>
  <c r="B1715" i="3"/>
  <c r="B3007" i="3"/>
  <c r="B3950" i="3"/>
  <c r="B894" i="3"/>
  <c r="B4015" i="3"/>
  <c r="B585" i="3"/>
  <c r="B1478" i="3"/>
  <c r="B588" i="3"/>
  <c r="B4325" i="3"/>
  <c r="B4905" i="3"/>
  <c r="B3510" i="3"/>
  <c r="B3557" i="3"/>
  <c r="B965" i="3"/>
  <c r="B3533" i="3"/>
  <c r="B1093" i="3"/>
  <c r="B153" i="3"/>
  <c r="B4062" i="3"/>
  <c r="B2239" i="3"/>
  <c r="B5003" i="3"/>
  <c r="B1011" i="3"/>
  <c r="B2026" i="3"/>
  <c r="B2306" i="3"/>
  <c r="B2315" i="3"/>
  <c r="B3051" i="3"/>
  <c r="B2288" i="3"/>
  <c r="B2791" i="3"/>
  <c r="B481" i="3"/>
  <c r="B2317" i="3"/>
  <c r="B3826" i="3"/>
  <c r="B3038" i="3"/>
  <c r="B5325" i="3"/>
  <c r="B2535" i="3"/>
  <c r="B1098" i="3"/>
  <c r="B683" i="3"/>
  <c r="B3113" i="3"/>
  <c r="B193" i="3"/>
  <c r="B5284" i="3"/>
  <c r="B432" i="3"/>
  <c r="B3464" i="3"/>
  <c r="B20" i="3"/>
  <c r="B1190" i="3"/>
  <c r="B146" i="3"/>
  <c r="B2602" i="3"/>
  <c r="B1580" i="3"/>
  <c r="B7" i="3"/>
  <c r="B4700" i="3"/>
  <c r="B3265" i="3"/>
  <c r="B2981" i="3"/>
  <c r="B5052" i="3"/>
  <c r="B3080" i="3"/>
  <c r="B1301" i="3"/>
  <c r="B2304" i="3"/>
  <c r="B4806" i="3"/>
  <c r="B3480" i="3"/>
  <c r="B1447" i="3"/>
  <c r="B5232" i="3"/>
  <c r="B840" i="3"/>
  <c r="B1154" i="3"/>
  <c r="B2216" i="3"/>
  <c r="B1109" i="3"/>
  <c r="B1069" i="3"/>
  <c r="B3652" i="3"/>
  <c r="B3292" i="3"/>
  <c r="B1650" i="3"/>
  <c r="B1354" i="3"/>
  <c r="B804" i="3"/>
  <c r="B2076" i="3"/>
  <c r="B5000" i="3"/>
  <c r="B1341" i="3"/>
  <c r="B522" i="3"/>
  <c r="B1089" i="3"/>
  <c r="B3368" i="3"/>
  <c r="B1462" i="3"/>
  <c r="B2572" i="3"/>
  <c r="B2355" i="3"/>
  <c r="B5338" i="3"/>
  <c r="B5351" i="3"/>
  <c r="B242" i="3"/>
  <c r="B3485" i="3"/>
  <c r="B1218" i="3"/>
  <c r="B1887" i="3"/>
  <c r="B4872" i="3"/>
  <c r="B560" i="3"/>
  <c r="B4425" i="3"/>
  <c r="B2461" i="3"/>
  <c r="B3158" i="3"/>
  <c r="B5422" i="3"/>
  <c r="B1222" i="3"/>
  <c r="B2256" i="3"/>
  <c r="B2449" i="3"/>
  <c r="B1226" i="3"/>
  <c r="B1077" i="3"/>
  <c r="B4982" i="3"/>
  <c r="B1316" i="3"/>
  <c r="B140" i="3"/>
  <c r="B4694" i="3"/>
  <c r="B4881" i="3"/>
  <c r="B5379" i="3"/>
  <c r="B4841" i="3"/>
  <c r="B4391" i="3"/>
  <c r="B1071" i="3"/>
  <c r="B4960" i="3"/>
  <c r="B1767" i="3"/>
  <c r="B1333" i="3"/>
  <c r="B1162" i="3"/>
  <c r="B1213" i="3"/>
  <c r="B3394" i="3"/>
  <c r="B1371" i="3"/>
  <c r="B207" i="3"/>
  <c r="B3070" i="3"/>
  <c r="B3247" i="3"/>
  <c r="B3985" i="3"/>
  <c r="B1132" i="3"/>
  <c r="B952" i="3"/>
  <c r="B115" i="3"/>
  <c r="B5317" i="3"/>
  <c r="B1028" i="3"/>
  <c r="B4735" i="3"/>
  <c r="B1419" i="3"/>
  <c r="B741" i="3"/>
  <c r="B1911" i="3"/>
  <c r="B822" i="3"/>
  <c r="B276" i="3"/>
  <c r="B3052" i="3"/>
  <c r="B1654" i="3"/>
  <c r="B2422" i="3"/>
  <c r="B2580" i="3"/>
  <c r="B239" i="3"/>
  <c r="B4145" i="3"/>
  <c r="B465" i="3"/>
  <c r="B905" i="3"/>
  <c r="B1138" i="3"/>
  <c r="B63" i="3"/>
  <c r="B5226" i="3"/>
  <c r="B3251" i="3"/>
  <c r="B4436" i="3"/>
  <c r="B5423" i="3"/>
  <c r="B4492" i="3"/>
  <c r="B2462" i="3"/>
  <c r="B551" i="3"/>
  <c r="B3143" i="3"/>
  <c r="B4590" i="3"/>
  <c r="B4670" i="3"/>
  <c r="B662" i="3"/>
  <c r="B4723" i="3"/>
  <c r="B3111" i="3"/>
  <c r="B1738" i="3"/>
  <c r="B3093" i="3"/>
  <c r="B3758" i="3"/>
  <c r="B3096" i="3"/>
  <c r="B3043" i="3"/>
  <c r="B667" i="3"/>
  <c r="B4613" i="3"/>
  <c r="B3095" i="3"/>
  <c r="B2772" i="3"/>
  <c r="B3799" i="3"/>
  <c r="B2383" i="3"/>
  <c r="B3517" i="3"/>
  <c r="B1240" i="3"/>
  <c r="B3940" i="3"/>
  <c r="B3427" i="3"/>
  <c r="B2119" i="3"/>
  <c r="B2031" i="3"/>
  <c r="B885" i="3"/>
  <c r="B2418" i="3"/>
  <c r="B5310" i="3"/>
  <c r="B1232" i="3"/>
  <c r="B3740" i="3"/>
  <c r="B567" i="3"/>
  <c r="B825" i="3"/>
  <c r="B1991" i="3"/>
  <c r="B1787" i="3"/>
  <c r="B1630" i="3"/>
  <c r="B489" i="3"/>
  <c r="B2129" i="3"/>
  <c r="B4070" i="3"/>
  <c r="B3618" i="3"/>
  <c r="B2437" i="3"/>
  <c r="B1421" i="3"/>
  <c r="B5318" i="3"/>
  <c r="B3089" i="3"/>
  <c r="B4556" i="3"/>
  <c r="B4052" i="3"/>
  <c r="B3767" i="3"/>
  <c r="B3456" i="3"/>
  <c r="B3323" i="3"/>
  <c r="B3467" i="3"/>
  <c r="B484" i="3"/>
  <c r="B4276" i="3"/>
  <c r="B488" i="3"/>
  <c r="B5416" i="3"/>
  <c r="B3451" i="3"/>
  <c r="B4566" i="3"/>
  <c r="B4245" i="3"/>
  <c r="B2077" i="3"/>
  <c r="B520" i="3"/>
  <c r="B2665" i="3"/>
  <c r="B3438" i="3"/>
  <c r="B2411" i="3"/>
  <c r="B3401" i="3"/>
  <c r="B1258" i="3"/>
  <c r="B2381" i="3"/>
  <c r="B3932" i="3"/>
  <c r="B3297" i="3"/>
  <c r="B1494" i="3"/>
  <c r="B1822" i="3"/>
  <c r="B3071" i="3"/>
  <c r="B3139" i="3"/>
  <c r="B3009" i="3"/>
  <c r="B2053" i="3"/>
  <c r="B3262" i="3"/>
  <c r="B1924" i="3"/>
  <c r="B2363" i="3"/>
  <c r="B3875" i="3"/>
  <c r="B720" i="3"/>
  <c r="B5180" i="3"/>
  <c r="B1479" i="3"/>
  <c r="B1042" i="3"/>
  <c r="B2414" i="3"/>
  <c r="B2434" i="3"/>
  <c r="B770" i="3"/>
  <c r="B213" i="3"/>
  <c r="B5121" i="3"/>
  <c r="B4335" i="3"/>
  <c r="B2478" i="3"/>
  <c r="B1864" i="3"/>
  <c r="B3079" i="3"/>
  <c r="B4423" i="3"/>
  <c r="B421" i="3"/>
  <c r="B2266" i="3"/>
  <c r="B5313" i="3"/>
  <c r="B3169" i="3"/>
  <c r="B550" i="3"/>
  <c r="B1914" i="3"/>
  <c r="B673" i="3"/>
  <c r="B3033" i="3"/>
  <c r="B666" i="3"/>
  <c r="B3760" i="3"/>
  <c r="B1505" i="3"/>
  <c r="B1901" i="3"/>
  <c r="B2311" i="3"/>
  <c r="B3272" i="3"/>
  <c r="B4684" i="3"/>
  <c r="B2620" i="3"/>
  <c r="B2666" i="3"/>
  <c r="B3094" i="3"/>
  <c r="B4058" i="3"/>
  <c r="B3917" i="3"/>
  <c r="B3103" i="3"/>
  <c r="B3287" i="3"/>
  <c r="B4246" i="3"/>
  <c r="B4522" i="3"/>
  <c r="B3500" i="3"/>
  <c r="B1119" i="3"/>
  <c r="B2016" i="3"/>
  <c r="B3739" i="3"/>
  <c r="B4579" i="3"/>
  <c r="B3700" i="3"/>
  <c r="B391" i="3"/>
  <c r="B3559" i="3"/>
  <c r="B4329" i="3"/>
  <c r="B2114" i="3"/>
  <c r="B3746" i="3"/>
  <c r="B1942" i="3"/>
  <c r="B4258" i="3"/>
  <c r="B3605" i="3"/>
  <c r="B3203" i="3"/>
  <c r="B4581" i="3"/>
  <c r="B4756" i="3"/>
  <c r="B907" i="3"/>
  <c r="B610" i="3"/>
  <c r="B3793" i="3"/>
  <c r="B1848" i="3"/>
  <c r="B1979" i="3"/>
  <c r="B4405" i="3"/>
  <c r="B552" i="3"/>
  <c r="B1927" i="3"/>
  <c r="B526" i="3"/>
  <c r="B1915" i="3"/>
  <c r="B4471" i="3"/>
  <c r="B2064" i="3"/>
  <c r="B4551" i="3"/>
  <c r="B1383" i="3"/>
  <c r="B2180" i="3"/>
  <c r="B4506" i="3"/>
  <c r="B842" i="3"/>
  <c r="B4199" i="3"/>
  <c r="B3527" i="3"/>
  <c r="B3604" i="3"/>
  <c r="B4518" i="3"/>
  <c r="B2646" i="3"/>
  <c r="B4069" i="3"/>
  <c r="B622" i="3"/>
  <c r="B3144" i="3"/>
  <c r="B4547" i="3"/>
  <c r="B4448" i="3"/>
  <c r="B4088" i="3"/>
  <c r="B4461" i="3"/>
  <c r="B2319" i="3"/>
  <c r="B2049" i="3"/>
  <c r="B1999" i="3"/>
  <c r="B1917" i="3"/>
  <c r="B4986" i="3"/>
  <c r="B4125" i="3"/>
  <c r="B694" i="3"/>
  <c r="B3163" i="3"/>
  <c r="B794" i="3"/>
  <c r="B1990" i="3"/>
  <c r="B4151" i="3"/>
  <c r="B1520" i="3"/>
  <c r="B1279" i="3"/>
  <c r="B4355" i="3"/>
  <c r="B4452" i="3"/>
  <c r="B5175" i="3"/>
  <c r="B352" i="3"/>
  <c r="B49" i="3"/>
  <c r="B4173" i="3"/>
  <c r="B4314" i="3"/>
  <c r="B4278" i="3"/>
  <c r="B486" i="3"/>
  <c r="B2135" i="3"/>
  <c r="B5194" i="3"/>
  <c r="B3134" i="3"/>
  <c r="B1224" i="3"/>
  <c r="B4540" i="3"/>
  <c r="B4991" i="3"/>
  <c r="B4597" i="3"/>
  <c r="B752" i="3"/>
  <c r="B4248" i="3"/>
  <c r="B4247" i="3"/>
  <c r="B5184" i="3"/>
  <c r="B1015" i="3"/>
  <c r="B5230" i="3"/>
  <c r="B2043" i="3"/>
  <c r="B374" i="3"/>
  <c r="B338" i="3"/>
  <c r="B5265" i="3"/>
  <c r="B2258" i="3"/>
  <c r="B4376" i="3"/>
  <c r="B3028" i="3"/>
  <c r="B3116" i="3"/>
  <c r="B4978" i="3"/>
  <c r="B14" i="3"/>
  <c r="B2640" i="3"/>
  <c r="B2405" i="3"/>
  <c r="B517" i="3"/>
  <c r="B4342" i="3"/>
  <c r="B4598" i="3"/>
  <c r="B684" i="3"/>
  <c r="B4328" i="3"/>
  <c r="B1893" i="3"/>
  <c r="B5196" i="3"/>
  <c r="B2038" i="3"/>
  <c r="B4969" i="3"/>
  <c r="B2246" i="3"/>
  <c r="B4153" i="3"/>
  <c r="B4462" i="3"/>
  <c r="B2257" i="3"/>
  <c r="B2429" i="3"/>
  <c r="B4292" i="3"/>
  <c r="B971" i="3"/>
  <c r="B5211" i="3"/>
  <c r="B4611" i="3"/>
  <c r="B375" i="3"/>
  <c r="B4137" i="3"/>
  <c r="B2025" i="3"/>
  <c r="B4368" i="3"/>
  <c r="B4616" i="3"/>
  <c r="B3202" i="3"/>
  <c r="B864" i="3"/>
  <c r="B4464" i="3"/>
  <c r="B5260" i="3"/>
  <c r="B1363" i="3"/>
  <c r="B4181" i="3"/>
  <c r="B4124" i="3"/>
  <c r="B4170" i="3"/>
  <c r="B1204" i="3"/>
  <c r="B4140" i="3"/>
  <c r="B469" i="3"/>
  <c r="B383" i="3"/>
  <c r="B651" i="3"/>
  <c r="B606" i="3"/>
  <c r="B3112" i="3"/>
  <c r="B4770" i="3"/>
  <c r="B914" i="3"/>
  <c r="B2404" i="3"/>
  <c r="B4662" i="3"/>
  <c r="B3461" i="3"/>
  <c r="B4033" i="3"/>
  <c r="B3254" i="3"/>
  <c r="B2867" i="3"/>
  <c r="B2625" i="3"/>
  <c r="B1572" i="3"/>
  <c r="B2648" i="3"/>
  <c r="B3078" i="3"/>
  <c r="B863" i="3"/>
  <c r="B5257" i="3"/>
  <c r="B3753" i="3"/>
  <c r="B3869" i="3"/>
  <c r="B4005" i="3"/>
  <c r="B3130" i="3"/>
  <c r="B4002" i="3"/>
  <c r="B3614" i="3"/>
  <c r="B3993" i="3"/>
  <c r="B2015" i="3"/>
  <c r="B565" i="3"/>
  <c r="B2412" i="3"/>
  <c r="B4435" i="3"/>
  <c r="B607" i="3"/>
  <c r="B88" i="3"/>
  <c r="B3735" i="3"/>
  <c r="B3658" i="3"/>
  <c r="B1290" i="3"/>
  <c r="B4407" i="3"/>
  <c r="B2430" i="3"/>
  <c r="B1647" i="3"/>
  <c r="B2354" i="3"/>
  <c r="B3722" i="3"/>
  <c r="B3938" i="3"/>
  <c r="B3122" i="3"/>
  <c r="B2398" i="3"/>
  <c r="B2022" i="3"/>
  <c r="B5136" i="3"/>
  <c r="B682" i="3"/>
  <c r="B2321" i="3"/>
  <c r="B1921" i="3"/>
  <c r="B5017" i="3"/>
  <c r="B3306" i="3"/>
  <c r="B466" i="3"/>
  <c r="B3000" i="3"/>
  <c r="B844" i="3"/>
  <c r="B3199" i="3"/>
  <c r="B3133" i="3"/>
  <c r="B3115" i="3"/>
  <c r="B2575" i="3"/>
  <c r="B576" i="3"/>
  <c r="B2977" i="3"/>
  <c r="B4500" i="3"/>
  <c r="B4664" i="3"/>
  <c r="B4932" i="3"/>
  <c r="B5264" i="3"/>
  <c r="B4530" i="3"/>
  <c r="B796" i="3"/>
  <c r="B2294" i="3"/>
  <c r="B2202" i="3"/>
  <c r="B121" i="3"/>
  <c r="B870" i="3"/>
  <c r="B3030" i="3"/>
  <c r="B3055" i="3"/>
  <c r="B2293" i="3"/>
  <c r="B3948" i="3"/>
  <c r="B151" i="3"/>
  <c r="B4476" i="3"/>
  <c r="B119" i="3"/>
  <c r="B5227" i="3"/>
  <c r="B2454" i="3"/>
  <c r="B2090" i="3"/>
  <c r="B3641" i="3"/>
  <c r="B3267" i="3"/>
  <c r="B5089" i="3"/>
  <c r="B929" i="3"/>
  <c r="B2224" i="3"/>
  <c r="B4659" i="3"/>
  <c r="B1530" i="3"/>
  <c r="B1058" i="3"/>
  <c r="B113" i="3"/>
  <c r="B2850" i="3"/>
  <c r="B1988" i="3"/>
  <c r="B68" i="3"/>
  <c r="B3196" i="3"/>
  <c r="B3865" i="3"/>
  <c r="B5221" i="3"/>
  <c r="B3889" i="3"/>
  <c r="B3402" i="3"/>
  <c r="B1121" i="3"/>
  <c r="B3172" i="3"/>
  <c r="B3970" i="3"/>
  <c r="B512" i="3"/>
  <c r="B2220" i="3"/>
  <c r="B3650" i="3"/>
  <c r="B3653" i="3"/>
  <c r="B669" i="3"/>
  <c r="B5039" i="3"/>
  <c r="B3127" i="3"/>
  <c r="B2030" i="3"/>
  <c r="B778" i="3"/>
  <c r="B5151" i="3"/>
  <c r="B74" i="3"/>
  <c r="B3014" i="3"/>
  <c r="B3640" i="3"/>
  <c r="B361" i="3"/>
  <c r="B2305" i="3"/>
  <c r="B135" i="3"/>
  <c r="B4460" i="3"/>
  <c r="B5004" i="3"/>
  <c r="B4947" i="3"/>
  <c r="B803" i="3"/>
  <c r="B478" i="3"/>
  <c r="B4589" i="3"/>
  <c r="B612" i="3"/>
  <c r="B5132" i="3"/>
  <c r="B1869" i="3"/>
  <c r="B4231" i="3"/>
  <c r="B4521" i="3"/>
  <c r="B3131" i="3"/>
  <c r="B773" i="3"/>
  <c r="B4739" i="3"/>
  <c r="B340" i="3"/>
  <c r="B4486" i="3"/>
  <c r="B621" i="3"/>
  <c r="B4535" i="3"/>
  <c r="B3671" i="3"/>
  <c r="B4273" i="3"/>
  <c r="B1882" i="3"/>
  <c r="B4830" i="3"/>
  <c r="B660" i="3"/>
  <c r="B4778" i="3"/>
  <c r="B5006" i="3"/>
  <c r="B4241" i="3"/>
  <c r="B3666" i="3"/>
  <c r="B368" i="3"/>
  <c r="B4846" i="3"/>
  <c r="B4832" i="3"/>
  <c r="B671" i="3"/>
  <c r="B4593" i="3"/>
  <c r="B2391" i="3"/>
  <c r="B590" i="3"/>
  <c r="B2238" i="3"/>
  <c r="B3068" i="3"/>
  <c r="B3230" i="3"/>
  <c r="B4240" i="3"/>
  <c r="B4497" i="3"/>
  <c r="B4315" i="3"/>
  <c r="B4212" i="3"/>
  <c r="B779" i="3"/>
  <c r="B343" i="3"/>
  <c r="B4305" i="3"/>
  <c r="B4444" i="3"/>
  <c r="B4309" i="3"/>
  <c r="B4191" i="3"/>
  <c r="B4695" i="3"/>
  <c r="B5372" i="3"/>
  <c r="B139" i="3"/>
  <c r="B249" i="3"/>
  <c r="B4526" i="3"/>
  <c r="B4483" i="3"/>
  <c r="B5235" i="3"/>
  <c r="B1888" i="3"/>
  <c r="B518" i="3"/>
  <c r="B2003" i="3"/>
  <c r="B2020" i="3"/>
  <c r="B2442" i="3"/>
  <c r="B2384" i="3"/>
  <c r="B467" i="3"/>
  <c r="B4390" i="3"/>
  <c r="B2248" i="3"/>
  <c r="B4560" i="3"/>
  <c r="B2273" i="3"/>
  <c r="B347" i="3"/>
  <c r="B523" i="3"/>
  <c r="B4999" i="3"/>
  <c r="B1959" i="3"/>
  <c r="B1960" i="3"/>
  <c r="B738" i="3"/>
  <c r="B1560" i="3"/>
  <c r="B4488" i="3"/>
  <c r="B4757" i="3"/>
  <c r="B2904" i="3"/>
  <c r="B4180" i="3"/>
  <c r="B450" i="3"/>
  <c r="B4223" i="3"/>
  <c r="B2375" i="3"/>
  <c r="B4911" i="3"/>
  <c r="B4776" i="3"/>
  <c r="B363" i="3"/>
  <c r="B4472" i="3"/>
  <c r="B828" i="3"/>
  <c r="B1782" i="3"/>
  <c r="B21" i="3"/>
  <c r="B1932" i="3"/>
  <c r="B2862" i="3"/>
  <c r="B4324" i="3"/>
  <c r="B608" i="3"/>
  <c r="B4238" i="3"/>
  <c r="B2139" i="3"/>
  <c r="B3026" i="3"/>
  <c r="B4679" i="3"/>
  <c r="B2426" i="3"/>
  <c r="B4253" i="3"/>
  <c r="B4531" i="3"/>
  <c r="B579" i="3"/>
  <c r="B4136" i="3"/>
  <c r="B714" i="3"/>
  <c r="B2335" i="3"/>
  <c r="B706" i="3"/>
  <c r="B4686" i="3"/>
  <c r="B4394" i="3"/>
  <c r="B668" i="3"/>
  <c r="B4326" i="3"/>
  <c r="B2424" i="3"/>
  <c r="B4133" i="3"/>
  <c r="B4302" i="3"/>
  <c r="B575" i="3"/>
  <c r="B3086" i="3"/>
  <c r="B4162" i="3"/>
  <c r="B5314" i="3"/>
  <c r="B3836" i="3"/>
  <c r="B775" i="3"/>
  <c r="B3725" i="3"/>
  <c r="B2116" i="3"/>
  <c r="B677" i="3"/>
  <c r="B3496" i="3"/>
  <c r="B4583" i="3"/>
  <c r="B3017" i="3"/>
  <c r="B201" i="3"/>
  <c r="B4563" i="3"/>
  <c r="B4753" i="3"/>
  <c r="B4847" i="3"/>
  <c r="B2766" i="3"/>
  <c r="B4592" i="3"/>
  <c r="B2035" i="3"/>
  <c r="B3516" i="3"/>
  <c r="B5198" i="3"/>
  <c r="B2987" i="3"/>
  <c r="B4399" i="3"/>
  <c r="B4317" i="3"/>
  <c r="B2033" i="3"/>
  <c r="B4729" i="3"/>
  <c r="B577" i="3"/>
  <c r="B5156" i="3"/>
  <c r="B527" i="3"/>
  <c r="B1196" i="3"/>
  <c r="B4627" i="3"/>
  <c r="B3187" i="3"/>
  <c r="B4746" i="3"/>
  <c r="B760" i="3"/>
  <c r="B4225" i="3"/>
  <c r="B2017" i="3"/>
  <c r="B4404" i="3"/>
  <c r="B2297" i="3"/>
  <c r="B1168" i="3"/>
  <c r="B4681" i="3"/>
  <c r="B1186" i="3"/>
  <c r="B638" i="3"/>
  <c r="B4341" i="3"/>
  <c r="B987" i="3"/>
  <c r="B3487" i="3"/>
  <c r="B4152" i="3"/>
  <c r="B4571" i="3"/>
  <c r="B528" i="3"/>
  <c r="B4409" i="3"/>
  <c r="B5420" i="3"/>
  <c r="B2385" i="3"/>
  <c r="B4748" i="3"/>
  <c r="B4222" i="3"/>
  <c r="B4765" i="3"/>
  <c r="B649" i="3"/>
  <c r="B490" i="3"/>
  <c r="B5289" i="3"/>
  <c r="B3463" i="3"/>
  <c r="B5154" i="3"/>
  <c r="B656" i="3"/>
  <c r="B4030" i="3"/>
  <c r="B3081" i="3"/>
  <c r="B3291" i="3"/>
  <c r="B730" i="3"/>
  <c r="B1040" i="3"/>
  <c r="B4512" i="3"/>
  <c r="B320" i="3"/>
  <c r="B4364" i="3"/>
  <c r="B3963" i="3"/>
  <c r="B695" i="3"/>
  <c r="B2051" i="3"/>
  <c r="B385" i="3"/>
  <c r="B623" i="3"/>
  <c r="B2803" i="3"/>
  <c r="B5339" i="3"/>
  <c r="B1831" i="3"/>
  <c r="B1562" i="3"/>
  <c r="B5104" i="3"/>
  <c r="B1192" i="3"/>
  <c r="B793" i="3"/>
  <c r="B2222" i="3"/>
  <c r="B4102" i="3"/>
  <c r="B2067" i="3"/>
  <c r="B2823" i="3"/>
  <c r="B1912" i="3"/>
  <c r="B428" i="3"/>
  <c r="B633" i="3"/>
  <c r="B4327" i="3"/>
  <c r="B500" i="3"/>
  <c r="B1896" i="3"/>
  <c r="B5024" i="3"/>
  <c r="B2444" i="3"/>
  <c r="B2946" i="3"/>
  <c r="B3097" i="3"/>
  <c r="B2324" i="3"/>
  <c r="B2900" i="3"/>
  <c r="B3217" i="3"/>
  <c r="B3466" i="3"/>
  <c r="B5040" i="3"/>
  <c r="B3389" i="3"/>
  <c r="B3295" i="3"/>
  <c r="B2816" i="3"/>
  <c r="B1441" i="3"/>
  <c r="B2605" i="3"/>
  <c r="B4021" i="3"/>
  <c r="B3667" i="3"/>
  <c r="B1475" i="3"/>
  <c r="B724" i="3"/>
  <c r="B835" i="3"/>
  <c r="B583" i="3"/>
  <c r="B4603" i="3"/>
  <c r="B387" i="3"/>
  <c r="B1253" i="3"/>
  <c r="B5402" i="3"/>
  <c r="B3578" i="3"/>
  <c r="B2991" i="3"/>
  <c r="B3243" i="3"/>
  <c r="B2642" i="3"/>
  <c r="B2856" i="3"/>
  <c r="B3281" i="3"/>
  <c r="B3412" i="3"/>
  <c r="B3659" i="3"/>
  <c r="B2011" i="3"/>
  <c r="B1338" i="3"/>
  <c r="B774" i="3"/>
  <c r="B2378" i="3"/>
  <c r="B5304" i="3"/>
  <c r="B2555" i="3"/>
  <c r="B570" i="3"/>
  <c r="B3010" i="3"/>
  <c r="B3040" i="3"/>
  <c r="B2234" i="3"/>
  <c r="B36" i="3"/>
  <c r="B2295" i="3"/>
  <c r="B1288" i="3"/>
  <c r="B5213" i="3"/>
  <c r="B4028" i="3"/>
  <c r="B800" i="3"/>
  <c r="B3773" i="3"/>
  <c r="B4116" i="3"/>
  <c r="B2093" i="3"/>
  <c r="B3138" i="3"/>
  <c r="B2225" i="3"/>
  <c r="B323" i="3"/>
  <c r="B2475" i="3"/>
  <c r="B681" i="3"/>
  <c r="B2415" i="3"/>
  <c r="B2498" i="3"/>
  <c r="B3358" i="3"/>
  <c r="B3047" i="3"/>
  <c r="B3149" i="3"/>
  <c r="B2068" i="3"/>
  <c r="B4732" i="3"/>
  <c r="B4189" i="3"/>
  <c r="B4333" i="3"/>
  <c r="B1604" i="3"/>
  <c r="B1429" i="3"/>
  <c r="B719" i="3"/>
  <c r="B1368" i="3"/>
  <c r="B3002" i="3"/>
  <c r="B5119" i="3"/>
  <c r="B2436" i="3"/>
  <c r="B2447" i="3"/>
  <c r="B4821" i="3"/>
  <c r="B4672" i="3"/>
  <c r="B1899" i="3"/>
  <c r="B4760" i="3"/>
  <c r="B1746" i="3"/>
  <c r="B3344" i="3"/>
  <c r="B5043" i="3"/>
  <c r="B2963" i="3"/>
  <c r="B3136" i="3"/>
  <c r="B4352" i="3"/>
  <c r="B4837" i="3"/>
  <c r="B95" i="3"/>
  <c r="B1949" i="3"/>
  <c r="B4578" i="3"/>
  <c r="B4572" i="3"/>
  <c r="B422" i="3"/>
  <c r="B3730" i="3"/>
  <c r="B106" i="3"/>
  <c r="B799" i="3"/>
  <c r="B2063" i="3"/>
  <c r="B170" i="3"/>
  <c r="B898" i="3"/>
  <c r="B1306" i="3"/>
  <c r="B715" i="3"/>
  <c r="B4321" i="3"/>
  <c r="B5218" i="3"/>
  <c r="B5110" i="3"/>
  <c r="B97" i="3"/>
  <c r="B5058" i="3"/>
  <c r="B1854" i="3"/>
  <c r="B5347" i="3"/>
  <c r="B3416" i="3"/>
  <c r="B1187" i="3"/>
  <c r="B2837" i="3"/>
  <c r="B877" i="3"/>
  <c r="B2485" i="3"/>
  <c r="B4163" i="3"/>
  <c r="B5007" i="3"/>
  <c r="B3211" i="3"/>
  <c r="B4957" i="3"/>
  <c r="B3391" i="3"/>
  <c r="B2078" i="3"/>
  <c r="B473" i="3"/>
  <c r="B1416" i="3"/>
  <c r="B5026" i="3"/>
  <c r="B5210" i="3"/>
  <c r="B3280" i="3"/>
  <c r="B4035" i="3"/>
  <c r="B5306" i="3"/>
  <c r="B339" i="3"/>
  <c r="B865" i="3"/>
  <c r="B2978" i="3"/>
  <c r="B1402" i="3"/>
  <c r="B4216" i="3"/>
  <c r="B2018" i="3"/>
  <c r="B700" i="3"/>
  <c r="B1172" i="3"/>
  <c r="B2502" i="3"/>
  <c r="B341" i="3"/>
  <c r="B3761" i="3"/>
  <c r="B3023" i="3"/>
  <c r="B4340" i="3"/>
  <c r="B3806" i="3"/>
  <c r="B4992" i="3"/>
  <c r="B5209" i="3"/>
  <c r="B4524" i="3"/>
  <c r="B4269" i="3"/>
  <c r="B4384" i="3"/>
  <c r="B185" i="3"/>
  <c r="B378" i="3"/>
  <c r="B51" i="3"/>
  <c r="B5036" i="3"/>
  <c r="B4432" i="3"/>
  <c r="B2558" i="3"/>
  <c r="B2021" i="3"/>
  <c r="B802" i="3"/>
  <c r="B4580" i="3"/>
  <c r="B496" i="3"/>
  <c r="B4774" i="3"/>
  <c r="B1195" i="3"/>
  <c r="B1320" i="3"/>
  <c r="B1382" i="3"/>
  <c r="B5263" i="3"/>
  <c r="B1741" i="3"/>
  <c r="B4344" i="3"/>
  <c r="B5295" i="3"/>
  <c r="B4458" i="3"/>
  <c r="B516" i="3"/>
  <c r="B4190" i="3"/>
  <c r="B5245" i="3"/>
  <c r="B4371" i="3"/>
  <c r="B3699" i="3"/>
  <c r="B2477" i="3"/>
  <c r="B2552" i="3"/>
  <c r="B2927" i="3"/>
  <c r="B2807" i="3"/>
  <c r="B1909" i="3"/>
  <c r="B2127" i="3"/>
  <c r="B2872" i="3"/>
  <c r="B4236" i="3"/>
  <c r="B231" i="3"/>
  <c r="B1144" i="3"/>
  <c r="B433" i="3"/>
  <c r="B2809" i="3"/>
  <c r="B3490" i="3"/>
  <c r="B1714" i="3"/>
  <c r="B4465" i="3"/>
  <c r="B218" i="3"/>
  <c r="B635" i="3"/>
  <c r="B543" i="3"/>
  <c r="B1254" i="3"/>
  <c r="B439" i="3"/>
  <c r="B3248" i="3"/>
  <c r="B2380" i="3"/>
  <c r="B4922" i="3"/>
  <c r="B4961" i="3"/>
  <c r="B3552" i="3"/>
  <c r="B1395" i="3"/>
  <c r="B1434" i="3"/>
  <c r="B5333" i="3"/>
  <c r="B3146" i="3"/>
  <c r="B2714" i="3"/>
  <c r="B654" i="3"/>
  <c r="B2986" i="3"/>
  <c r="B3152" i="3"/>
  <c r="B644" i="3"/>
  <c r="B4441" i="3"/>
  <c r="B2861" i="3"/>
  <c r="B2537" i="3"/>
  <c r="B3118" i="3"/>
  <c r="B3757" i="3"/>
  <c r="B5390" i="3"/>
  <c r="B538" i="3"/>
  <c r="B474" i="3"/>
  <c r="B5169" i="3"/>
  <c r="B4413" i="3"/>
  <c r="B3335" i="3"/>
  <c r="B4582" i="3"/>
  <c r="B5254" i="3"/>
  <c r="B5178" i="3"/>
  <c r="B867" i="3"/>
  <c r="B4979" i="3"/>
  <c r="B344" i="3"/>
  <c r="B721" i="3"/>
  <c r="B537" i="3"/>
  <c r="B4504" i="3"/>
  <c r="B152" i="3"/>
  <c r="B412" i="3"/>
  <c r="B4509" i="3"/>
  <c r="B4134" i="3"/>
  <c r="B4595" i="3"/>
  <c r="B8" i="3"/>
  <c r="B5231" i="3"/>
  <c r="B1411" i="3"/>
  <c r="B5125" i="3"/>
  <c r="B4398" i="3"/>
  <c r="B2312" i="3"/>
  <c r="B4496" i="3"/>
  <c r="B5233" i="3"/>
  <c r="B2515" i="3"/>
  <c r="B3074" i="3"/>
  <c r="B4373" i="3"/>
  <c r="B1318" i="3"/>
  <c r="B2836" i="3"/>
  <c r="B1067" i="3"/>
  <c r="B4964" i="3"/>
  <c r="B809" i="3"/>
  <c r="B1391" i="3"/>
  <c r="B4713" i="3"/>
  <c r="B5217" i="3"/>
  <c r="B4164" i="3"/>
  <c r="B934" i="3"/>
  <c r="B4622" i="3"/>
  <c r="B4473" i="3"/>
  <c r="B3854" i="3"/>
  <c r="B2091" i="3"/>
  <c r="B3088" i="3"/>
  <c r="B5392" i="3"/>
  <c r="B3953" i="3"/>
  <c r="B1862" i="3"/>
  <c r="B362" i="3"/>
  <c r="B319" i="3"/>
  <c r="B4420" i="3"/>
  <c r="B568" i="3"/>
  <c r="B497" i="3"/>
  <c r="B5228" i="3"/>
  <c r="B2790" i="3"/>
  <c r="B2517" i="3"/>
  <c r="B379" i="3"/>
  <c r="B3631" i="3"/>
  <c r="B3189" i="3"/>
  <c r="B2282" i="3"/>
  <c r="B5261" i="3"/>
  <c r="B1461" i="3"/>
  <c r="B2983" i="3"/>
  <c r="B4783" i="3"/>
  <c r="B2885" i="3"/>
  <c r="B4728" i="3"/>
  <c r="B3066" i="3"/>
  <c r="B807" i="3"/>
  <c r="B4349" i="3"/>
  <c r="B2428" i="3"/>
  <c r="B1593" i="3"/>
  <c r="B3379" i="3"/>
  <c r="B2034" i="3"/>
  <c r="B2878" i="3"/>
  <c r="B288" i="3"/>
  <c r="B2968" i="3"/>
  <c r="B459" i="3"/>
  <c r="B5214" i="3"/>
  <c r="B5271" i="3"/>
  <c r="B3188" i="3"/>
  <c r="B400" i="3"/>
  <c r="B3177" i="3"/>
  <c r="B873" i="3"/>
  <c r="B1512" i="3"/>
  <c r="B1653" i="3"/>
  <c r="B4109" i="3"/>
  <c r="B110" i="3"/>
  <c r="B2808" i="3"/>
  <c r="B3239" i="3"/>
  <c r="B1331" i="3"/>
  <c r="B540" i="3"/>
  <c r="B4410" i="3"/>
  <c r="B5294" i="3"/>
  <c r="B3206" i="3"/>
  <c r="B1941" i="3"/>
  <c r="B5084" i="3"/>
  <c r="B1902" i="3"/>
  <c r="B4764" i="3"/>
  <c r="B723" i="3"/>
  <c r="B4564" i="3"/>
  <c r="B4370" i="3"/>
  <c r="B4148" i="3"/>
  <c r="B3941" i="3"/>
  <c r="B3929" i="3"/>
  <c r="B3946" i="3"/>
  <c r="B1839" i="3"/>
  <c r="B4107" i="3"/>
  <c r="B107" i="3"/>
  <c r="B3020" i="3"/>
  <c r="B2376" i="3"/>
  <c r="B4200" i="3"/>
  <c r="B2085" i="3"/>
  <c r="B282" i="3"/>
  <c r="B501" i="3"/>
  <c r="B4849" i="3"/>
  <c r="B4319" i="3"/>
  <c r="B3563" i="3"/>
  <c r="B4716" i="3"/>
  <c r="B3573" i="3"/>
  <c r="B4020" i="3"/>
  <c r="B3345" i="3"/>
  <c r="B157" i="3"/>
  <c r="B3719" i="3"/>
  <c r="B2364" i="3"/>
  <c r="B2401" i="3"/>
  <c r="B5187" i="3"/>
  <c r="B3425" i="3"/>
  <c r="B3561" i="3"/>
  <c r="B5030" i="3"/>
  <c r="B2751" i="3"/>
  <c r="B3037" i="3"/>
  <c r="B3702" i="3"/>
  <c r="B3474" i="3"/>
  <c r="B4337" i="3"/>
  <c r="B3676" i="3"/>
  <c r="B3630" i="3"/>
  <c r="B3774" i="3"/>
  <c r="B643" i="3"/>
  <c r="B3791" i="3"/>
  <c r="B4061" i="3"/>
  <c r="B5357" i="3"/>
  <c r="B936" i="3"/>
  <c r="B111" i="3"/>
  <c r="B472" i="3"/>
  <c r="B477" i="3"/>
  <c r="B653" i="3"/>
  <c r="B3481" i="3"/>
  <c r="B790" i="3"/>
  <c r="B2795" i="3"/>
  <c r="B1983" i="3"/>
  <c r="B1503" i="3"/>
  <c r="B2263" i="3"/>
  <c r="B3137" i="3"/>
  <c r="B4683" i="3"/>
  <c r="B4754" i="3"/>
  <c r="B434" i="3"/>
  <c r="B159" i="3"/>
  <c r="B690" i="3"/>
  <c r="B2406" i="3"/>
  <c r="B5140" i="3"/>
  <c r="B3018" i="3"/>
  <c r="B4537" i="3"/>
  <c r="B594" i="3"/>
  <c r="B1987" i="3"/>
  <c r="B891" i="3"/>
  <c r="B3064" i="3"/>
  <c r="B4829" i="3"/>
  <c r="B87" i="3"/>
  <c r="B5353" i="3"/>
  <c r="B4389" i="3"/>
  <c r="B1969" i="3"/>
  <c r="B3252" i="3"/>
  <c r="B1996" i="3"/>
  <c r="B4066" i="3"/>
  <c r="B3313" i="3"/>
  <c r="B2008" i="3"/>
  <c r="B3560" i="3"/>
  <c r="B2775" i="3"/>
  <c r="B2302" i="3"/>
  <c r="B3091" i="3"/>
  <c r="B680" i="3"/>
  <c r="B4115" i="3"/>
  <c r="B436" i="3"/>
  <c r="B4550" i="3"/>
  <c r="B3249" i="3"/>
  <c r="B326" i="3"/>
  <c r="B2009" i="3"/>
  <c r="B862" i="3"/>
  <c r="B1508" i="3"/>
  <c r="B3756" i="3"/>
  <c r="B3140" i="3"/>
  <c r="B2578" i="3"/>
  <c r="B4943" i="3"/>
  <c r="B4215" i="3"/>
  <c r="B2880" i="3"/>
  <c r="B3503" i="3"/>
  <c r="B356" i="3"/>
  <c r="B2392" i="3"/>
  <c r="B858" i="3"/>
  <c r="B2840" i="3"/>
  <c r="B2151" i="3"/>
  <c r="B3106" i="3"/>
  <c r="B784" i="3"/>
  <c r="B4850" i="3"/>
  <c r="B860" i="3"/>
  <c r="B263" i="3"/>
  <c r="B3307" i="3"/>
  <c r="B4313" i="3"/>
  <c r="B2786" i="3"/>
  <c r="B3495" i="3"/>
  <c r="B5297" i="3"/>
  <c r="B2301" i="3"/>
  <c r="B2704" i="3"/>
  <c r="B4187" i="3"/>
  <c r="B2410" i="3"/>
  <c r="B675" i="3"/>
  <c r="B2389" i="3"/>
  <c r="B4727" i="3"/>
  <c r="B4761" i="3"/>
  <c r="B2407" i="3"/>
  <c r="B2292" i="3"/>
  <c r="B5258" i="3"/>
  <c r="B4206" i="3"/>
  <c r="B600" i="3"/>
  <c r="B2529" i="3"/>
  <c r="B2298" i="3"/>
  <c r="B2792" i="3"/>
  <c r="B4766" i="3"/>
  <c r="B2087" i="3"/>
  <c r="B2189" i="3"/>
  <c r="B783" i="3"/>
  <c r="B3114" i="3"/>
  <c r="B584" i="3"/>
  <c r="B4447" i="3"/>
  <c r="B2835" i="3"/>
  <c r="B2672" i="3"/>
  <c r="B43" i="3"/>
  <c r="B4408" i="3"/>
  <c r="B305" i="3"/>
  <c r="B4736" i="3"/>
  <c r="B4291" i="3"/>
  <c r="B4577" i="3"/>
  <c r="B5419" i="3"/>
  <c r="B2079" i="3"/>
  <c r="B5165" i="3"/>
  <c r="B348" i="3"/>
  <c r="B4562" i="3"/>
  <c r="B4445" i="3"/>
  <c r="B449" i="3"/>
  <c r="B1412" i="3"/>
  <c r="B105" i="3"/>
  <c r="B1826" i="3"/>
  <c r="B2739" i="3"/>
  <c r="B4254" i="3"/>
  <c r="B2227" i="3"/>
  <c r="B5212" i="3"/>
  <c r="B4000" i="3"/>
  <c r="B61" i="3"/>
  <c r="B101" i="3"/>
  <c r="B1855" i="3"/>
  <c r="B3390" i="3"/>
  <c r="B5157" i="3"/>
  <c r="B4168" i="3"/>
  <c r="B3273" i="3"/>
  <c r="B5316" i="3"/>
  <c r="B542" i="3"/>
  <c r="B15" i="3"/>
  <c r="B365" i="3"/>
  <c r="B4763" i="3"/>
  <c r="B3817" i="3"/>
  <c r="B4786" i="3"/>
  <c r="B4334" i="3"/>
  <c r="B4166" i="3"/>
  <c r="B388" i="3"/>
  <c r="B5237" i="3"/>
  <c r="B4507" i="3"/>
  <c r="B3366" i="3"/>
  <c r="B3315" i="3"/>
  <c r="B3507" i="3"/>
  <c r="B2431" i="3"/>
  <c r="B5273" i="3"/>
  <c r="B3688" i="3"/>
  <c r="B2336" i="3"/>
  <c r="B1504" i="3"/>
  <c r="B3909" i="3"/>
  <c r="B3682" i="3"/>
  <c r="B3478" i="3"/>
  <c r="B1362" i="3"/>
  <c r="B3905" i="3"/>
  <c r="B636" i="3"/>
  <c r="B4755" i="3"/>
  <c r="B3327" i="3"/>
  <c r="B648" i="3"/>
  <c r="B3420" i="3"/>
  <c r="B4750" i="3"/>
  <c r="B3398" i="3"/>
  <c r="B41" i="3"/>
  <c r="B5207" i="3"/>
  <c r="B2110" i="3"/>
  <c r="B1684" i="3"/>
  <c r="B5267" i="3"/>
  <c r="B3528" i="3"/>
  <c r="B358" i="3"/>
  <c r="B3668" i="3"/>
  <c r="B4591" i="3"/>
  <c r="B3716" i="3"/>
  <c r="B1945" i="3"/>
  <c r="B3983" i="3"/>
  <c r="B3245" i="3"/>
  <c r="B3615" i="3"/>
  <c r="B4316" i="3"/>
  <c r="B1933" i="3"/>
  <c r="B631" i="3"/>
  <c r="B3902" i="3"/>
  <c r="B626" i="3"/>
  <c r="B1238" i="3"/>
  <c r="B627" i="3"/>
  <c r="B3371" i="3"/>
  <c r="B2985" i="3"/>
  <c r="B3424" i="3"/>
  <c r="B652" i="3"/>
  <c r="B3337" i="3"/>
  <c r="B3661" i="3"/>
  <c r="B2846" i="3"/>
  <c r="B4239" i="3"/>
  <c r="B2270" i="3"/>
  <c r="B2519" i="3"/>
  <c r="B1074" i="3"/>
  <c r="B4127" i="3"/>
  <c r="B4517" i="3"/>
  <c r="B4529" i="3"/>
  <c r="B4303" i="3"/>
  <c r="B4758" i="3"/>
  <c r="B531" i="3"/>
  <c r="B698" i="3"/>
  <c r="B4375" i="3"/>
  <c r="B1900" i="3"/>
  <c r="B875" i="3"/>
  <c r="B509" i="3"/>
  <c r="B4383" i="3"/>
  <c r="B4848" i="3"/>
  <c r="B546" i="3"/>
  <c r="B4172" i="3"/>
  <c r="B1056" i="3"/>
  <c r="B4481" i="3"/>
  <c r="B5225" i="3"/>
  <c r="B4792" i="3"/>
  <c r="B3686" i="3"/>
  <c r="B1276" i="3"/>
  <c r="B2007" i="3"/>
  <c r="B513" i="3"/>
  <c r="B419" i="3"/>
  <c r="B2374" i="3"/>
  <c r="B3731" i="3"/>
  <c r="B4480" i="3"/>
  <c r="B4548" i="3"/>
  <c r="B1809" i="3"/>
  <c r="B3738" i="3"/>
  <c r="B5276" i="3"/>
  <c r="B259" i="3"/>
  <c r="B377" i="3"/>
  <c r="B4160" i="3"/>
  <c r="B2329" i="3"/>
  <c r="B4697" i="3"/>
  <c r="B3015" i="3"/>
  <c r="B2131" i="3"/>
  <c r="B4516" i="3"/>
  <c r="B4250" i="3"/>
  <c r="B2243" i="3"/>
  <c r="B3238" i="3"/>
  <c r="B2868" i="3"/>
  <c r="B764" i="3"/>
  <c r="B686" i="3"/>
  <c r="B4552" i="3"/>
  <c r="B2240" i="3"/>
  <c r="B4178" i="3"/>
  <c r="B314" i="3"/>
  <c r="B77" i="3"/>
  <c r="B2724" i="3"/>
  <c r="B2228" i="3"/>
  <c r="B4204" i="3"/>
  <c r="B4205" i="3"/>
  <c r="B4158" i="3"/>
  <c r="B533" i="3"/>
  <c r="B392" i="3"/>
  <c r="B5020" i="3"/>
  <c r="B1423" i="3"/>
  <c r="B5300" i="3"/>
  <c r="B4367" i="3"/>
  <c r="B2097" i="3"/>
  <c r="B4730" i="3"/>
  <c r="B975" i="3"/>
  <c r="B386" i="3"/>
  <c r="B346" i="3"/>
  <c r="B780" i="3"/>
  <c r="B4493" i="3"/>
  <c r="B366" i="3"/>
  <c r="B4213" i="3"/>
  <c r="B4987" i="3"/>
  <c r="B4514" i="3"/>
  <c r="B410" i="3"/>
  <c r="B4362" i="3"/>
  <c r="B5075" i="3"/>
  <c r="B1886" i="3"/>
  <c r="B4135" i="3"/>
  <c r="B3044" i="3"/>
  <c r="B4553" i="3"/>
  <c r="B4639" i="3"/>
  <c r="B1935" i="3"/>
  <c r="B4099" i="3"/>
  <c r="B4279" i="3"/>
  <c r="B884" i="3"/>
  <c r="B4724" i="3"/>
  <c r="B3242" i="3"/>
  <c r="B2788" i="3"/>
  <c r="B5186" i="3"/>
  <c r="B2010" i="3"/>
  <c r="B4835" i="3"/>
  <c r="B2032" i="3"/>
  <c r="B4569" i="3"/>
  <c r="B4169" i="3"/>
  <c r="B888" i="3"/>
  <c r="B4357" i="3"/>
  <c r="B2255" i="3"/>
  <c r="B1889" i="3"/>
  <c r="B2508" i="3"/>
  <c r="B745" i="3"/>
  <c r="B2483" i="3"/>
  <c r="B5015" i="3"/>
  <c r="B544" i="3"/>
  <c r="B5173" i="3"/>
  <c r="B4300" i="3"/>
  <c r="B1243" i="3"/>
  <c r="B1662" i="3"/>
  <c r="B1054" i="3"/>
  <c r="B1495" i="3"/>
  <c r="B2683" i="3"/>
  <c r="B4605" i="3"/>
  <c r="B2330" i="3"/>
  <c r="B405" i="3"/>
  <c r="B768" i="3"/>
  <c r="B2547" i="3"/>
  <c r="B26" i="3"/>
  <c r="B4418" i="3"/>
  <c r="B3084" i="3"/>
  <c r="B1919" i="3"/>
  <c r="B5055" i="3"/>
  <c r="B1277" i="3"/>
  <c r="B4101" i="3"/>
  <c r="B781" i="3"/>
  <c r="B3947" i="3"/>
  <c r="B4244" i="3"/>
  <c r="B4520" i="3"/>
  <c r="B1993" i="3"/>
  <c r="B5013" i="3"/>
  <c r="B4791" i="3"/>
  <c r="B364" i="3"/>
  <c r="B141" i="3"/>
  <c r="B2570" i="3"/>
  <c r="B3302" i="3"/>
  <c r="B4155" i="3"/>
  <c r="B1219" i="3"/>
  <c r="B5076" i="3"/>
  <c r="B4687" i="3"/>
  <c r="B4706" i="3"/>
  <c r="B744" i="3"/>
  <c r="B4561" i="3"/>
  <c r="B718" i="3"/>
  <c r="B1937" i="3"/>
  <c r="B25" i="3"/>
  <c r="B573" i="3"/>
  <c r="B5308" i="3"/>
  <c r="B4113" i="3"/>
  <c r="B4179" i="3"/>
  <c r="B5025" i="3"/>
  <c r="B646" i="3"/>
  <c r="B350" i="3"/>
  <c r="B4485" i="3"/>
  <c r="B4600" i="3"/>
  <c r="B2847" i="3"/>
  <c r="B384" i="3"/>
  <c r="B4255" i="3"/>
  <c r="B4154" i="3"/>
  <c r="B178" i="3"/>
  <c r="B5147" i="3"/>
  <c r="B3521" i="3"/>
  <c r="B571" i="3"/>
  <c r="B4624" i="3"/>
  <c r="B4108" i="3"/>
  <c r="B4469" i="3"/>
  <c r="B4555" i="3"/>
  <c r="B2242" i="3"/>
  <c r="B2230" i="3"/>
  <c r="B1289" i="3"/>
  <c r="B4751" i="3"/>
  <c r="B1918" i="3"/>
  <c r="B5250" i="3"/>
  <c r="B2328" i="3"/>
  <c r="B4401" i="3"/>
  <c r="B4618" i="3"/>
  <c r="B4411" i="3"/>
  <c r="B4843" i="3"/>
  <c r="B5247" i="3"/>
  <c r="B5315" i="3"/>
  <c r="B713" i="3"/>
  <c r="B27" i="3"/>
  <c r="B4111" i="3"/>
  <c r="B4501" i="3"/>
  <c r="B396" i="3"/>
  <c r="B1046" i="3"/>
  <c r="B4788" i="3"/>
  <c r="B5239" i="3"/>
  <c r="B1906" i="3"/>
  <c r="B482" i="3"/>
  <c r="B4554" i="3"/>
  <c r="B5281" i="3"/>
  <c r="B3141" i="3"/>
  <c r="B5012" i="3"/>
  <c r="B2170" i="3"/>
  <c r="B5283" i="3"/>
  <c r="B1313" i="3"/>
  <c r="B1137" i="3"/>
  <c r="B353" i="3"/>
  <c r="B1559" i="3"/>
  <c r="B5047" i="3"/>
  <c r="B2316" i="3"/>
  <c r="B639" i="3"/>
  <c r="B4131" i="3"/>
  <c r="B4184" i="3"/>
  <c r="B4422" i="3"/>
  <c r="B1101" i="3"/>
  <c r="B4446" i="3"/>
  <c r="B2845" i="3"/>
  <c r="B4100" i="3"/>
  <c r="B5102" i="3"/>
  <c r="B1043" i="3"/>
  <c r="B4449" i="3"/>
  <c r="B4104" i="3"/>
  <c r="B329" i="3"/>
  <c r="B4719" i="3"/>
  <c r="B4599" i="3"/>
  <c r="B5252" i="3"/>
  <c r="B4105" i="3"/>
  <c r="B4119" i="3"/>
  <c r="B1853" i="3"/>
  <c r="B5249" i="3"/>
  <c r="B2950" i="3"/>
  <c r="B267" i="3"/>
  <c r="B759" i="3"/>
  <c r="B2988" i="3"/>
  <c r="B4574" i="3"/>
  <c r="B3053" i="3"/>
  <c r="B4442" i="3"/>
  <c r="B4427" i="3"/>
  <c r="B972" i="3"/>
  <c r="B2229" i="3"/>
  <c r="B2130" i="3"/>
  <c r="B5144" i="3"/>
  <c r="B5307" i="3"/>
  <c r="B2259" i="3"/>
  <c r="B3283" i="3"/>
  <c r="B5282" i="3"/>
  <c r="B2352" i="3"/>
  <c r="B5077" i="3"/>
  <c r="B5078" i="3"/>
  <c r="B1480" i="3"/>
  <c r="B2056" i="3"/>
  <c r="B4475" i="3"/>
  <c r="B4528" i="3"/>
  <c r="B4576" i="3"/>
  <c r="B163" i="3"/>
  <c r="B922" i="3"/>
  <c r="B4959" i="3"/>
  <c r="B1229" i="3"/>
  <c r="B4380" i="3"/>
  <c r="B4128" i="3"/>
  <c r="B4443" i="3"/>
  <c r="B789" i="3"/>
  <c r="B5415" i="3"/>
  <c r="B9" i="3"/>
  <c r="B4296" i="3"/>
  <c r="B3393" i="3"/>
  <c r="B5181" i="3"/>
  <c r="B2161" i="3"/>
  <c r="B4973" i="3"/>
  <c r="B856" i="3"/>
  <c r="B4568" i="3"/>
  <c r="B3987" i="3"/>
  <c r="B3350" i="3"/>
  <c r="B3232" i="3"/>
  <c r="B762" i="3"/>
  <c r="B830" i="3"/>
  <c r="B580" i="3"/>
  <c r="B204" i="3"/>
  <c r="B3090" i="3"/>
  <c r="B1045" i="3"/>
  <c r="B60" i="3"/>
  <c r="B46" i="3"/>
  <c r="B4742" i="3"/>
  <c r="B4144" i="3"/>
  <c r="B3185" i="3"/>
  <c r="B1982" i="3"/>
  <c r="B5206" i="3"/>
  <c r="B4242" i="3"/>
  <c r="B763" i="3"/>
  <c r="B1388" i="3"/>
  <c r="B4275" i="3"/>
  <c r="B2821" i="3"/>
  <c r="B5049" i="3"/>
  <c r="B2291" i="3"/>
  <c r="B3004" i="3"/>
  <c r="B4608" i="3"/>
  <c r="B4779" i="3"/>
  <c r="B342" i="3"/>
  <c r="B2396" i="3"/>
  <c r="B3437" i="3"/>
  <c r="B3019" i="3"/>
  <c r="B766" i="3"/>
  <c r="B2409" i="3"/>
  <c r="B510" i="3"/>
  <c r="B4617" i="3"/>
  <c r="B1954" i="3"/>
  <c r="B725" i="3"/>
  <c r="B2103" i="3"/>
  <c r="B2250" i="3"/>
  <c r="B5038" i="3"/>
  <c r="B4381" i="3"/>
  <c r="B4612" i="3"/>
  <c r="B938" i="3"/>
  <c r="B4607" i="3"/>
  <c r="B2961" i="3"/>
  <c r="B679" i="3"/>
  <c r="B260" i="3"/>
  <c r="B4740" i="3"/>
  <c r="B664" i="3"/>
  <c r="B3132" i="3"/>
  <c r="B4775" i="3"/>
  <c r="B4386" i="3"/>
  <c r="B4532" i="3"/>
  <c r="B4990" i="3"/>
  <c r="B5238" i="3"/>
  <c r="B5223" i="3"/>
  <c r="B2538" i="3"/>
  <c r="B1120" i="3"/>
  <c r="B4284" i="3"/>
  <c r="B4974" i="3"/>
  <c r="B4304" i="3"/>
  <c r="B382" i="3"/>
  <c r="B183" i="2"/>
  <c r="B1010" i="2"/>
  <c r="B160" i="2"/>
  <c r="B312" i="2"/>
  <c r="B1057" i="2"/>
  <c r="B652" i="2"/>
  <c r="B306" i="2"/>
  <c r="B728" i="2"/>
  <c r="B1020" i="2"/>
  <c r="B678" i="2"/>
  <c r="B720" i="2"/>
  <c r="B709" i="2"/>
  <c r="B674" i="2"/>
  <c r="B309" i="2"/>
  <c r="B289" i="2"/>
  <c r="B498" i="2"/>
  <c r="B915" i="2"/>
  <c r="B205" i="2"/>
  <c r="B30" i="2"/>
  <c r="B302" i="2"/>
  <c r="B569" i="2"/>
  <c r="B571" i="2"/>
  <c r="B986" i="2"/>
  <c r="B955" i="2"/>
  <c r="B982" i="2"/>
  <c r="B821" i="2"/>
  <c r="B456" i="2"/>
  <c r="B952" i="2"/>
  <c r="B959" i="2"/>
  <c r="B887" i="2"/>
  <c r="B971" i="2"/>
  <c r="B724" i="2"/>
  <c r="B954" i="2"/>
  <c r="B951" i="2"/>
  <c r="B958" i="2"/>
  <c r="B805" i="2"/>
  <c r="B903" i="2"/>
  <c r="B457" i="2"/>
  <c r="B972" i="2"/>
  <c r="B956" i="2"/>
  <c r="B978" i="2"/>
  <c r="B812" i="2"/>
  <c r="B961" i="2"/>
  <c r="B975" i="2"/>
  <c r="B953" i="2"/>
  <c r="B808" i="2"/>
  <c r="B43" i="2"/>
  <c r="B546" i="2"/>
  <c r="B246" i="2"/>
  <c r="B31" i="2"/>
  <c r="B228" i="2"/>
  <c r="B794" i="2"/>
  <c r="B154" i="2"/>
  <c r="B562" i="2"/>
  <c r="B979" i="2"/>
  <c r="B463" i="2"/>
  <c r="B1025" i="2"/>
  <c r="B200" i="2"/>
  <c r="B230" i="2"/>
  <c r="B1113" i="2"/>
  <c r="B229" i="2"/>
  <c r="B310" i="2"/>
  <c r="B1188" i="2"/>
  <c r="B259" i="2"/>
  <c r="B244" i="2"/>
  <c r="B1095" i="2"/>
  <c r="B776" i="2"/>
  <c r="B974" i="2"/>
  <c r="B291" i="2"/>
  <c r="B722" i="2"/>
  <c r="B211" i="2"/>
  <c r="B995" i="2"/>
  <c r="B46" i="2"/>
  <c r="B11" i="2"/>
  <c r="B56" i="2"/>
  <c r="B989" i="2"/>
  <c r="B1081" i="2"/>
  <c r="B286" i="2"/>
  <c r="B77" i="2"/>
  <c r="B442" i="2"/>
  <c r="B297" i="2"/>
  <c r="B256" i="2"/>
  <c r="B994" i="2"/>
  <c r="B128" i="2"/>
  <c r="B598" i="2"/>
  <c r="B921" i="2"/>
  <c r="B1194" i="2"/>
  <c r="B60" i="2"/>
  <c r="B1068" i="2"/>
  <c r="B866" i="2"/>
  <c r="B884" i="2"/>
  <c r="B570" i="2"/>
  <c r="B393" i="2"/>
  <c r="B1051" i="2"/>
  <c r="B587" i="2"/>
  <c r="B253" i="2"/>
  <c r="B957" i="2"/>
  <c r="B1208" i="2"/>
  <c r="B752" i="2"/>
  <c r="B697" i="2"/>
  <c r="B814" i="2"/>
  <c r="B1056" i="2"/>
  <c r="B313" i="2"/>
  <c r="B659" i="2"/>
  <c r="B250" i="2"/>
  <c r="B733" i="2"/>
  <c r="B948" i="2"/>
  <c r="B196" i="2"/>
  <c r="B855" i="2"/>
  <c r="B935" i="2"/>
  <c r="B85" i="2"/>
  <c r="B758" i="2"/>
  <c r="B888" i="2"/>
  <c r="B734" i="2"/>
  <c r="B751" i="2"/>
  <c r="B198" i="2"/>
  <c r="B100" i="2"/>
  <c r="B945" i="2"/>
  <c r="B1169" i="2"/>
  <c r="B214" i="2"/>
  <c r="B670" i="2"/>
  <c r="B773" i="2"/>
  <c r="B577" i="2"/>
  <c r="B626" i="2"/>
  <c r="B1045" i="2"/>
  <c r="B574" i="2"/>
  <c r="B590" i="2"/>
  <c r="B137" i="2"/>
  <c r="B434" i="2"/>
  <c r="B677" i="2"/>
  <c r="B834" i="2"/>
  <c r="B1167" i="2"/>
  <c r="B809" i="2"/>
  <c r="B335" i="2"/>
  <c r="B810" i="2"/>
  <c r="B963" i="2"/>
  <c r="B491" i="2"/>
  <c r="B59" i="2"/>
  <c r="B667" i="2"/>
  <c r="B934" i="2"/>
  <c r="B248" i="2"/>
  <c r="B98" i="2"/>
  <c r="B299" i="2"/>
  <c r="B483" i="2"/>
  <c r="B973" i="2"/>
  <c r="B416" i="2"/>
  <c r="B641" i="2"/>
  <c r="B759" i="2"/>
  <c r="B502" i="2"/>
  <c r="B1079" i="2"/>
  <c r="B139" i="2"/>
  <c r="B481" i="2"/>
  <c r="B660" i="2"/>
  <c r="B331" i="2"/>
  <c r="B937" i="2"/>
  <c r="B96" i="2"/>
  <c r="B233" i="2"/>
  <c r="B589" i="2"/>
  <c r="B581" i="2"/>
  <c r="B1139" i="2"/>
  <c r="B197" i="2"/>
  <c r="B224" i="2"/>
  <c r="B186" i="2"/>
  <c r="B123" i="2"/>
  <c r="B836" i="2"/>
  <c r="B384" i="2"/>
  <c r="B1170" i="2"/>
  <c r="B1215" i="2"/>
  <c r="B501" i="2"/>
  <c r="B1200" i="2"/>
  <c r="B169" i="2"/>
  <c r="B1137" i="2"/>
  <c r="B1136" i="2"/>
  <c r="B922" i="2"/>
  <c r="B1106" i="2"/>
  <c r="B588" i="2"/>
  <c r="B623" i="2"/>
  <c r="B1168" i="2"/>
  <c r="B624" i="2"/>
  <c r="B619" i="2"/>
  <c r="B262" i="2"/>
  <c r="B690" i="2"/>
  <c r="B968" i="2"/>
  <c r="B290" i="2"/>
  <c r="B411" i="2"/>
  <c r="B879" i="2"/>
  <c r="B174" i="2"/>
  <c r="B1034" i="2"/>
  <c r="B500" i="2"/>
  <c r="B850" i="2"/>
  <c r="B1190" i="2"/>
  <c r="B274" i="2"/>
  <c r="B326" i="2"/>
  <c r="B905" i="2"/>
  <c r="B440" i="2"/>
  <c r="B862" i="2"/>
  <c r="B856" i="2"/>
  <c r="B552" i="2"/>
  <c r="B1107" i="2"/>
  <c r="B926" i="2"/>
  <c r="B911" i="2"/>
  <c r="B946" i="2"/>
  <c r="B110" i="2"/>
  <c r="B155" i="2"/>
  <c r="B333" i="2"/>
  <c r="B1086" i="2"/>
  <c r="B222" i="2"/>
  <c r="B207" i="2"/>
  <c r="B177" i="2"/>
  <c r="B106" i="2"/>
  <c r="B29" i="2"/>
  <c r="B754" i="2"/>
  <c r="B390" i="2"/>
  <c r="B1055" i="2"/>
  <c r="B147" i="2"/>
  <c r="B1005" i="2"/>
  <c r="B303" i="2"/>
  <c r="B489" i="2"/>
  <c r="B332" i="2"/>
  <c r="B638" i="2"/>
  <c r="B699" i="2"/>
  <c r="B649" i="2"/>
  <c r="B694" i="2"/>
  <c r="B962" i="2"/>
  <c r="B714" i="2"/>
  <c r="B565" i="2"/>
  <c r="B65" i="2"/>
  <c r="B1160" i="2"/>
  <c r="B691" i="2"/>
  <c r="B95" i="2"/>
  <c r="B925" i="2"/>
  <c r="B844" i="2"/>
  <c r="B203" i="2"/>
  <c r="B338" i="2"/>
  <c r="B904" i="2"/>
  <c r="B201" i="2"/>
  <c r="B417" i="2"/>
  <c r="B477" i="2"/>
  <c r="B892" i="2"/>
  <c r="B793" i="2"/>
  <c r="B878" i="2"/>
  <c r="B273" i="2"/>
  <c r="B807" i="2"/>
  <c r="B644" i="2"/>
  <c r="B557" i="2"/>
  <c r="B458" i="2"/>
  <c r="B767" i="2"/>
  <c r="B1006" i="2"/>
  <c r="B185" i="2"/>
  <c r="B874" i="2"/>
  <c r="B101" i="2"/>
  <c r="B527" i="2"/>
  <c r="B832" i="2"/>
  <c r="B706" i="2"/>
  <c r="B727" i="2"/>
  <c r="B116" i="2"/>
  <c r="B254" i="2"/>
  <c r="B723" i="2"/>
  <c r="B909" i="2"/>
  <c r="B180" i="2"/>
  <c r="B1152" i="2"/>
  <c r="B657" i="2"/>
  <c r="B766" i="2"/>
  <c r="B295" i="2"/>
  <c r="B414" i="2"/>
  <c r="B368" i="2"/>
  <c r="B715" i="2"/>
  <c r="B452" i="2"/>
  <c r="B705" i="2"/>
  <c r="B370" i="2"/>
  <c r="B790" i="2"/>
  <c r="B833" i="2"/>
  <c r="B173" i="2"/>
  <c r="B695" i="2"/>
  <c r="B55" i="2"/>
  <c r="B307" i="2"/>
  <c r="B471" i="2"/>
  <c r="B226" i="2"/>
  <c r="B425" i="2"/>
  <c r="B537" i="2"/>
  <c r="B1097" i="2"/>
  <c r="B220" i="2"/>
  <c r="B1120" i="2"/>
  <c r="B692" i="2"/>
  <c r="B1108" i="2"/>
  <c r="B112" i="2"/>
  <c r="B713" i="2"/>
  <c r="B1031" i="2"/>
  <c r="B848" i="2"/>
  <c r="B933" i="2"/>
  <c r="B829" i="2"/>
  <c r="B192" i="2"/>
  <c r="B924" i="2"/>
  <c r="B896" i="2"/>
  <c r="B184" i="2"/>
  <c r="B134" i="2"/>
  <c r="B594" i="2"/>
  <c r="B460" i="2"/>
  <c r="B772" i="2"/>
  <c r="B918" i="2"/>
  <c r="B1082" i="2"/>
  <c r="B143" i="2"/>
  <c r="B208" i="2"/>
  <c r="B1062" i="2"/>
  <c r="B900" i="2"/>
  <c r="B480" i="2"/>
  <c r="B151" i="2"/>
  <c r="B711" i="2"/>
  <c r="B389" i="2"/>
  <c r="B301" i="2"/>
  <c r="B1150" i="2"/>
  <c r="B497" i="2"/>
  <c r="B1159" i="2"/>
  <c r="B337" i="2"/>
  <c r="B868" i="2"/>
  <c r="B701" i="2"/>
  <c r="B885" i="2"/>
  <c r="B1038" i="2"/>
  <c r="B783" i="2"/>
  <c r="B191" i="2"/>
  <c r="B1066" i="2"/>
  <c r="B1213" i="2"/>
  <c r="B1018" i="2"/>
  <c r="B142" i="2"/>
  <c r="B1074" i="2"/>
  <c r="B323" i="2"/>
  <c r="B283" i="2"/>
  <c r="B161" i="2"/>
  <c r="B743" i="2"/>
  <c r="B707" i="2"/>
  <c r="B265" i="2"/>
  <c r="B364" i="2"/>
  <c r="B122" i="2"/>
  <c r="B646" i="2"/>
  <c r="B636" i="2"/>
  <c r="B383" i="2"/>
  <c r="B1040" i="2"/>
  <c r="B943" i="2"/>
  <c r="B664" i="2"/>
  <c r="B928" i="2"/>
  <c r="B166" i="2"/>
  <c r="B374" i="2"/>
  <c r="B655" i="2"/>
  <c r="B639" i="2"/>
  <c r="B919" i="2"/>
  <c r="B1053" i="2"/>
  <c r="B345" i="2"/>
  <c r="B668" i="2"/>
  <c r="B294" i="2"/>
  <c r="B1007" i="2"/>
  <c r="B1009" i="2"/>
  <c r="B901" i="2"/>
  <c r="B509" i="2"/>
  <c r="B998" i="2"/>
  <c r="B912" i="2"/>
  <c r="B395" i="2"/>
  <c r="B899" i="2"/>
  <c r="B544" i="2"/>
  <c r="B824" i="2"/>
  <c r="B493" i="2"/>
  <c r="B893" i="2"/>
  <c r="B648" i="2"/>
  <c r="B473" i="2"/>
  <c r="B1080" i="2"/>
  <c r="B837" i="2"/>
  <c r="B840" i="2"/>
  <c r="B597" i="2"/>
  <c r="B475" i="2"/>
  <c r="B712" i="2"/>
  <c r="B658" i="2"/>
  <c r="B681" i="2"/>
  <c r="B398" i="2"/>
  <c r="B450" i="2"/>
  <c r="B830" i="2"/>
  <c r="B1119" i="2"/>
  <c r="B507" i="2"/>
  <c r="B238" i="2"/>
  <c r="B1212" i="2"/>
  <c r="B8" i="2"/>
  <c r="B663" i="2"/>
  <c r="B906" i="2"/>
  <c r="B536" i="2"/>
  <c r="B487" i="2"/>
  <c r="B1211" i="2"/>
  <c r="B1054" i="2"/>
  <c r="B418" i="2"/>
  <c r="B1100" i="2"/>
  <c r="B822" i="2"/>
  <c r="B240" i="2"/>
  <c r="B802" i="2"/>
  <c r="B1012" i="2"/>
  <c r="B651" i="2"/>
  <c r="B798" i="2"/>
  <c r="B325" i="2"/>
  <c r="B369" i="2"/>
  <c r="B261" i="2"/>
  <c r="B379" i="2"/>
  <c r="B522" i="2"/>
  <c r="B831" i="2"/>
  <c r="B322" i="2"/>
  <c r="B58" i="2"/>
  <c r="B632" i="2"/>
  <c r="B816" i="2"/>
  <c r="B270" i="2"/>
  <c r="B1022" i="2"/>
  <c r="B1003" i="2"/>
  <c r="B669" i="2"/>
  <c r="B813" i="2"/>
  <c r="B231" i="2"/>
  <c r="B1084" i="2"/>
  <c r="B1004" i="2"/>
  <c r="B124" i="2"/>
  <c r="B732" i="2"/>
  <c r="B88" i="2"/>
  <c r="B1036" i="2"/>
  <c r="B999" i="2"/>
  <c r="B189" i="2"/>
  <c r="B474" i="2"/>
  <c r="B465" i="2"/>
  <c r="B115" i="2"/>
  <c r="B987" i="2"/>
  <c r="B108" i="2"/>
  <c r="B740" i="2"/>
  <c r="B768" i="2"/>
  <c r="B149" i="2"/>
  <c r="B157" i="2"/>
  <c r="B693" i="2"/>
  <c r="B842" i="2"/>
  <c r="B504" i="2"/>
  <c r="B898" i="2"/>
  <c r="B605" i="2"/>
  <c r="B591" i="2"/>
  <c r="B625" i="2"/>
  <c r="B612" i="2"/>
  <c r="B424" i="2"/>
  <c r="B168" i="2"/>
  <c r="B795" i="2"/>
  <c r="B526" i="2"/>
  <c r="B296" i="2"/>
  <c r="B320" i="2"/>
  <c r="B330" i="2"/>
  <c r="B508" i="2"/>
  <c r="B796" i="2"/>
  <c r="B125" i="2"/>
  <c r="B1121" i="2"/>
  <c r="B319" i="2"/>
  <c r="B175" i="2"/>
  <c r="B584" i="2"/>
  <c r="B479" i="2"/>
  <c r="B615" i="2"/>
  <c r="B628" i="2"/>
  <c r="B576" i="2"/>
  <c r="B113" i="2"/>
  <c r="B788" i="2"/>
  <c r="B420" i="2"/>
  <c r="B1161" i="2"/>
  <c r="B716" i="2"/>
  <c r="B25" i="2"/>
  <c r="B1202" i="2"/>
  <c r="B610" i="2"/>
  <c r="B478" i="2"/>
  <c r="B141" i="2"/>
  <c r="B468" i="2"/>
  <c r="B1041" i="2"/>
  <c r="B409" i="2"/>
  <c r="B1092" i="2"/>
  <c r="B849" i="2"/>
  <c r="B505" i="2"/>
  <c r="B1178" i="2"/>
  <c r="B377" i="2"/>
  <c r="B21" i="2"/>
  <c r="B321" i="2"/>
  <c r="B784" i="2"/>
  <c r="B120" i="2"/>
  <c r="B263" i="2"/>
  <c r="B492" i="2"/>
  <c r="B871" i="2"/>
  <c r="B1112" i="2"/>
  <c r="B684" i="2"/>
  <c r="B908" i="2"/>
  <c r="B431" i="2"/>
  <c r="B828" i="2"/>
  <c r="B1002" i="2"/>
  <c r="B54" i="2"/>
  <c r="B47" i="2"/>
  <c r="B542" i="2"/>
  <c r="B150" i="2"/>
  <c r="B558" i="2"/>
  <c r="B611" i="2"/>
  <c r="B140" i="2"/>
  <c r="B847" i="2"/>
  <c r="B363" i="2"/>
  <c r="B936" i="2"/>
  <c r="B774" i="2"/>
  <c r="B255" i="2"/>
  <c r="B163" i="2"/>
  <c r="B408" i="2"/>
  <c r="B539" i="2"/>
  <c r="B441" i="2"/>
  <c r="B347" i="2"/>
  <c r="B532" i="2"/>
  <c r="B426" i="2"/>
  <c r="B135" i="2"/>
  <c r="B1179" i="2"/>
  <c r="B947" i="2"/>
  <c r="B1196" i="2"/>
  <c r="B811" i="2"/>
  <c r="B36" i="2"/>
  <c r="B923" i="2"/>
  <c r="B744" i="2"/>
  <c r="B314" i="2"/>
  <c r="B227" i="2"/>
  <c r="B454" i="2"/>
  <c r="B1021" i="2"/>
  <c r="B1210" i="2"/>
  <c r="B199" i="2"/>
  <c r="B622" i="2"/>
  <c r="B1030" i="2"/>
  <c r="B741" i="2"/>
  <c r="B891" i="2"/>
  <c r="B730" i="2"/>
  <c r="B596" i="2"/>
  <c r="B496" i="2"/>
  <c r="B738" i="2"/>
  <c r="B336" i="2"/>
  <c r="B838" i="2"/>
  <c r="B739" i="2"/>
  <c r="B996" i="2"/>
  <c r="B503" i="2"/>
  <c r="B1067" i="2"/>
  <c r="B785" i="2"/>
  <c r="B889" i="2"/>
  <c r="B586" i="2"/>
  <c r="B863" i="2"/>
  <c r="B1089" i="2"/>
  <c r="B164" i="2"/>
  <c r="B633" i="2"/>
  <c r="B419" i="2"/>
  <c r="B609" i="2"/>
  <c r="B334" i="2"/>
  <c r="B857" i="2"/>
  <c r="B679" i="2"/>
  <c r="B645" i="2"/>
  <c r="B68" i="2"/>
  <c r="B672" i="2"/>
  <c r="B1001" i="2"/>
  <c r="B495" i="2"/>
  <c r="B118" i="2"/>
  <c r="B827" i="2"/>
  <c r="B159" i="2"/>
  <c r="B735" i="2"/>
  <c r="B736" i="2"/>
  <c r="B671" i="2"/>
  <c r="B756" i="2"/>
  <c r="B52" i="2"/>
  <c r="B127" i="2"/>
  <c r="B439" i="2"/>
  <c r="B731" i="2"/>
  <c r="B266" i="2"/>
  <c r="B551" i="2"/>
  <c r="B826" i="2"/>
  <c r="B877" i="2"/>
  <c r="B944" i="2"/>
  <c r="B99" i="2"/>
  <c r="B258" i="2"/>
  <c r="B104" i="2"/>
  <c r="B859" i="2"/>
  <c r="B103" i="2"/>
  <c r="B1193" i="2"/>
  <c r="B1206" i="2"/>
  <c r="B1198" i="2"/>
  <c r="B172" i="2"/>
  <c r="B602" i="2"/>
  <c r="B939" i="2"/>
  <c r="B708" i="2"/>
  <c r="B358" i="2"/>
  <c r="B755" i="2"/>
  <c r="B782" i="2"/>
  <c r="B929" i="2"/>
  <c r="B298" i="2"/>
  <c r="B1201" i="2"/>
  <c r="B777" i="2"/>
  <c r="B132" i="2"/>
  <c r="B815" i="2"/>
  <c r="B511" i="2"/>
  <c r="B1011" i="2"/>
  <c r="B880" i="2"/>
  <c r="B188" i="2"/>
  <c r="B765" i="2"/>
  <c r="B126" i="2"/>
  <c r="B269" i="2"/>
  <c r="B606" i="2"/>
  <c r="B683" i="2"/>
  <c r="B1130" i="2"/>
  <c r="B916" i="2"/>
  <c r="B194" i="2"/>
  <c r="B940" i="2"/>
  <c r="B932" i="2"/>
  <c r="B875" i="2"/>
  <c r="B388" i="2"/>
  <c r="B81" i="2"/>
  <c r="B688" i="2"/>
  <c r="B685" i="2"/>
  <c r="B890" i="2"/>
  <c r="B1046" i="2"/>
  <c r="B710" i="2"/>
  <c r="B637" i="2"/>
  <c r="B223" i="2"/>
  <c r="B1128" i="2"/>
  <c r="B861" i="2"/>
  <c r="B930" i="2"/>
  <c r="B16" i="2"/>
  <c r="B665" i="2"/>
  <c r="B676" i="2"/>
  <c r="B775" i="2"/>
  <c r="B66" i="2"/>
  <c r="B895" i="2"/>
  <c r="B1175" i="2"/>
  <c r="B51" i="2"/>
  <c r="B771" i="2"/>
  <c r="B872" i="2"/>
  <c r="B107" i="2"/>
  <c r="B700" i="2"/>
  <c r="B851" i="2"/>
  <c r="B883" i="2"/>
  <c r="B187" i="2"/>
  <c r="B292" i="2"/>
  <c r="B1146" i="2"/>
  <c r="B881" i="2"/>
  <c r="B206" i="2"/>
  <c r="B467" i="2"/>
  <c r="B346" i="2"/>
  <c r="B234" i="2"/>
  <c r="B654" i="2"/>
  <c r="B682" i="2"/>
  <c r="B719" i="2"/>
  <c r="B865" i="2"/>
  <c r="B435" i="2"/>
  <c r="B1132" i="2"/>
  <c r="B846" i="2"/>
  <c r="B1085" i="2"/>
  <c r="B789" i="2"/>
  <c r="B839" i="2"/>
  <c r="B133" i="2"/>
  <c r="B931" i="2"/>
  <c r="B1033" i="2"/>
  <c r="B131" i="2"/>
  <c r="B472" i="2"/>
  <c r="B513" i="2"/>
  <c r="B117" i="2"/>
  <c r="B897" i="2"/>
  <c r="B666" i="2"/>
  <c r="B1035" i="2"/>
  <c r="B219" i="2"/>
  <c r="B376" i="2"/>
  <c r="B761" i="2"/>
  <c r="B349" i="2"/>
  <c r="B360" i="2"/>
  <c r="B920" i="2"/>
  <c r="B854" i="2"/>
  <c r="B804" i="2"/>
  <c r="B432" i="2"/>
  <c r="B585" i="2"/>
  <c r="B1052" i="2"/>
  <c r="B20" i="2"/>
  <c r="B1185" i="2"/>
  <c r="B109" i="2"/>
  <c r="B421" i="2"/>
  <c r="B427" i="2"/>
  <c r="B436" i="2"/>
  <c r="B950" i="2"/>
  <c r="B696" i="2"/>
  <c r="B742" i="2"/>
  <c r="B927" i="2"/>
  <c r="B867" i="2"/>
  <c r="B938" i="2"/>
  <c r="B1101" i="2"/>
  <c r="B247" i="2"/>
  <c r="B130" i="2"/>
  <c r="B1172" i="2"/>
  <c r="B378" i="2"/>
  <c r="B38" i="2"/>
  <c r="B1104" i="2"/>
  <c r="B482" i="2"/>
  <c r="B541" i="2"/>
  <c r="B405" i="2"/>
  <c r="B218" i="2"/>
  <c r="B49" i="2"/>
  <c r="B357" i="2"/>
  <c r="B213" i="2"/>
  <c r="B35" i="2"/>
  <c r="B1186" i="2"/>
  <c r="B510" i="2"/>
  <c r="B381" i="2"/>
  <c r="B351" i="2"/>
  <c r="B216" i="2"/>
  <c r="B1135" i="2"/>
  <c r="B348" i="2"/>
  <c r="B499" i="2"/>
  <c r="B797" i="2"/>
  <c r="B599" i="2"/>
  <c r="B1163" i="2"/>
  <c r="B1115" i="2"/>
  <c r="B1143" i="2"/>
  <c r="B33" i="2"/>
  <c r="B1180" i="2"/>
  <c r="B845" i="2"/>
  <c r="B406" i="2"/>
  <c r="B1165" i="2"/>
  <c r="B993" i="2"/>
  <c r="B162" i="2"/>
  <c r="B910" i="2"/>
  <c r="B913" i="2"/>
  <c r="B413" i="2"/>
  <c r="B607" i="2"/>
  <c r="B627" i="2"/>
  <c r="B382" i="2"/>
  <c r="B941" i="2"/>
  <c r="B907" i="2"/>
  <c r="B412" i="2"/>
  <c r="B689" i="2"/>
  <c r="B148" i="2"/>
  <c r="B404" i="2"/>
  <c r="B45" i="2"/>
  <c r="B553" i="2"/>
  <c r="B121" i="2"/>
  <c r="B603" i="2"/>
  <c r="B86" i="2"/>
  <c r="B23" i="2"/>
  <c r="B1123" i="2"/>
  <c r="B484" i="2"/>
  <c r="B1063" i="2"/>
  <c r="B158" i="2"/>
  <c r="B285" i="2"/>
  <c r="B415" i="2"/>
  <c r="B83" i="2"/>
  <c r="B392" i="2"/>
  <c r="B300" i="2"/>
  <c r="B819" i="2"/>
  <c r="B545" i="2"/>
  <c r="B917" i="2"/>
  <c r="B1050" i="2"/>
  <c r="B14" i="2"/>
  <c r="B1195" i="2"/>
  <c r="B71" i="2"/>
  <c r="B869" i="2"/>
  <c r="B217" i="2"/>
  <c r="B165" i="2"/>
  <c r="B342" i="2"/>
  <c r="B17" i="2"/>
  <c r="B729" i="2"/>
  <c r="B737" i="2"/>
  <c r="B1078" i="2"/>
  <c r="B171" i="2"/>
  <c r="B1183" i="2"/>
  <c r="B1174" i="2"/>
  <c r="B394" i="2"/>
  <c r="B745" i="2"/>
  <c r="B485" i="2"/>
  <c r="B15" i="2"/>
  <c r="B1083" i="2"/>
  <c r="B1043" i="2"/>
  <c r="B786" i="2"/>
  <c r="B18" i="2"/>
  <c r="B1015" i="2"/>
  <c r="B1044" i="2"/>
  <c r="B387" i="2"/>
  <c r="B876" i="2"/>
  <c r="B721" i="2"/>
  <c r="B69" i="2"/>
  <c r="B461" i="2"/>
  <c r="B9" i="2"/>
  <c r="B614" i="2"/>
  <c r="B91" i="2"/>
  <c r="B385" i="2"/>
  <c r="B327" i="2"/>
  <c r="B717" i="2"/>
  <c r="B1028" i="2"/>
  <c r="B1008" i="2"/>
  <c r="B129" i="2"/>
  <c r="B232" i="2"/>
  <c r="B801" i="2"/>
  <c r="B894" i="2"/>
  <c r="B210" i="2"/>
  <c r="B976" i="2"/>
  <c r="B293" i="2"/>
  <c r="B1065" i="2"/>
  <c r="B80" i="2"/>
  <c r="B94" i="2"/>
  <c r="B10" i="2"/>
  <c r="B997" i="2"/>
  <c r="B277" i="2"/>
  <c r="B70" i="2"/>
  <c r="B1094" i="2"/>
  <c r="B284" i="2"/>
  <c r="B75" i="2"/>
  <c r="B1049" i="2"/>
  <c r="B799" i="2"/>
  <c r="B725" i="2"/>
  <c r="B530" i="2"/>
  <c r="B608" i="2"/>
  <c r="B764" i="2"/>
  <c r="B78" i="2"/>
  <c r="B770" i="2"/>
  <c r="B556" i="2"/>
  <c r="B22" i="2"/>
  <c r="B1166" i="2"/>
  <c r="B762" i="2"/>
  <c r="B852" i="2"/>
  <c r="B792" i="2"/>
  <c r="B791" i="2"/>
  <c r="B778" i="2"/>
  <c r="B642" i="2"/>
  <c r="B718" i="2"/>
  <c r="B19" i="2"/>
  <c r="B1204" i="2"/>
  <c r="B1173" i="2"/>
  <c r="B476" i="2"/>
  <c r="B12" i="2"/>
  <c r="B105" i="2"/>
  <c r="B276" i="2"/>
  <c r="B525" i="2"/>
  <c r="B397" i="2"/>
  <c r="B72" i="2"/>
  <c r="B444" i="2"/>
  <c r="B818" i="2"/>
  <c r="B354" i="2"/>
  <c r="B914" i="2"/>
  <c r="B1032" i="2"/>
  <c r="B531" i="2"/>
  <c r="B1197" i="2"/>
  <c r="B858" i="2"/>
  <c r="B341" i="2"/>
  <c r="B53" i="2"/>
  <c r="B1024" i="2"/>
  <c r="B343" i="2"/>
  <c r="B235" i="2"/>
  <c r="B593" i="2"/>
  <c r="B167" i="2"/>
  <c r="B365" i="2"/>
  <c r="B1147" i="2"/>
  <c r="B902" i="2"/>
  <c r="B1134" i="2"/>
  <c r="B7" i="2"/>
  <c r="B673" i="2"/>
  <c r="B449" i="2"/>
  <c r="B114" i="2"/>
  <c r="B519" i="2"/>
  <c r="B92" i="2"/>
  <c r="B554" i="2"/>
  <c r="B26" i="2"/>
  <c r="B990" i="2"/>
  <c r="B560" i="2"/>
  <c r="B1077" i="2"/>
  <c r="B361" i="2"/>
  <c r="B6" i="2"/>
  <c r="B763" i="2"/>
  <c r="B977" i="2"/>
  <c r="B1087" i="2"/>
  <c r="B193" i="2"/>
  <c r="B433" i="2"/>
  <c r="B34" i="2"/>
  <c r="B275" i="2"/>
  <c r="B949" i="2"/>
  <c r="B82" i="2"/>
  <c r="B1039" i="2"/>
  <c r="B1207" i="2"/>
  <c r="B853" i="2"/>
  <c r="B87" i="2"/>
  <c r="B515" i="2"/>
  <c r="B251" i="2"/>
  <c r="B521" i="2"/>
  <c r="B1016" i="2"/>
  <c r="B524" i="2"/>
  <c r="B512" i="2"/>
  <c r="B820" i="2"/>
  <c r="B340" i="2"/>
  <c r="B629" i="2"/>
  <c r="B1076" i="2"/>
  <c r="B970" i="2"/>
  <c r="B514" i="2"/>
  <c r="B237" i="2"/>
  <c r="B13" i="2"/>
  <c r="B1027" i="2"/>
  <c r="B138" i="2"/>
  <c r="B698" i="2"/>
  <c r="B800" i="2"/>
  <c r="B212" i="2"/>
  <c r="B79" i="2"/>
  <c r="B760" i="2"/>
  <c r="B1000" i="2"/>
  <c r="B534" i="2"/>
  <c r="B835" i="2"/>
  <c r="B1184" i="2"/>
  <c r="B93" i="2"/>
  <c r="B1026" i="2"/>
  <c r="B1182" i="2"/>
  <c r="B67" i="2"/>
  <c r="B27" i="2"/>
  <c r="B243" i="2"/>
  <c r="B703" i="2"/>
  <c r="B469" i="2"/>
  <c r="B592" i="2"/>
  <c r="B1205" i="2"/>
  <c r="B520" i="2"/>
  <c r="B779" i="2"/>
  <c r="B362" i="2"/>
  <c r="B428" i="2"/>
  <c r="B282" i="2"/>
  <c r="B1122" i="2"/>
  <c r="B48" i="2"/>
  <c r="B1060" i="2"/>
  <c r="B344" i="2"/>
  <c r="B870" i="2"/>
  <c r="B1145" i="2"/>
  <c r="B675" i="2"/>
  <c r="B548" i="2"/>
  <c r="B873" i="2"/>
  <c r="B686" i="2"/>
  <c r="B448" i="2"/>
  <c r="B311" i="2"/>
  <c r="B459" i="2"/>
  <c r="B704" i="2"/>
  <c r="B76" i="2"/>
  <c r="B964" i="2"/>
  <c r="B1110" i="2"/>
  <c r="B662" i="2"/>
  <c r="B806" i="2"/>
  <c r="B843" i="2"/>
  <c r="B640" i="2"/>
  <c r="B1191" i="2"/>
  <c r="B656" i="2"/>
  <c r="B985" i="2"/>
  <c r="B89" i="2"/>
  <c r="B1151" i="2"/>
  <c r="B757" i="2"/>
  <c r="B241" i="2"/>
  <c r="B74" i="2"/>
  <c r="B750" i="2"/>
  <c r="B769" i="2"/>
  <c r="B264" i="2"/>
  <c r="B252" i="2"/>
  <c r="B136" i="2"/>
  <c r="B73" i="2"/>
  <c r="B643" i="2"/>
  <c r="B817" i="2"/>
  <c r="B90" i="2"/>
  <c r="B886" i="2"/>
  <c r="B202" i="2"/>
  <c r="B170" i="2"/>
  <c r="B271" i="2"/>
  <c r="B634" i="2"/>
  <c r="B1096" i="2"/>
  <c r="B391" i="2"/>
  <c r="B1177" i="2"/>
  <c r="B1189" i="2"/>
  <c r="B1140" i="2"/>
  <c r="B453" i="2"/>
  <c r="B1131" i="2"/>
  <c r="B992" i="2"/>
  <c r="B24" i="2"/>
  <c r="B1125" i="2"/>
  <c r="B40" i="2"/>
  <c r="B396" i="2"/>
  <c r="B380" i="2"/>
  <c r="B1091" i="2"/>
  <c r="B281" i="2"/>
  <c r="B1162" i="2"/>
  <c r="B1114" i="2"/>
  <c r="B1158" i="2"/>
  <c r="B1153" i="2"/>
  <c r="B661" i="2"/>
  <c r="B747" i="2"/>
  <c r="B803" i="2"/>
  <c r="B403" i="2"/>
  <c r="B176" i="2"/>
  <c r="B355" i="2"/>
  <c r="B353" i="2"/>
  <c r="B350" i="2"/>
  <c r="B486" i="2"/>
  <c r="B1181" i="2"/>
  <c r="B1103" i="2"/>
  <c r="B57" i="2"/>
  <c r="B1102" i="2"/>
  <c r="B1149" i="2"/>
  <c r="B50" i="2"/>
  <c r="B1116" i="2"/>
  <c r="B1118" i="2"/>
  <c r="B583" i="2"/>
  <c r="B1048" i="2"/>
  <c r="B1099" i="2"/>
  <c r="B1109" i="2"/>
  <c r="B604" i="2"/>
  <c r="B44" i="2"/>
  <c r="B1075" i="2"/>
  <c r="B1098" i="2"/>
  <c r="B516" i="2"/>
  <c r="B1164" i="2"/>
  <c r="B39" i="2"/>
  <c r="B1157" i="2"/>
  <c r="B506" i="2"/>
  <c r="B780" i="2"/>
  <c r="B225" i="2"/>
  <c r="B1111" i="2"/>
  <c r="B61" i="2"/>
  <c r="B438" i="2"/>
  <c r="B32" i="2"/>
  <c r="B1133" i="2"/>
  <c r="B753" i="2"/>
  <c r="B630" i="2"/>
  <c r="B41" i="2"/>
  <c r="B825" i="2"/>
  <c r="B437" i="2"/>
  <c r="B111" i="2"/>
  <c r="B328" i="2"/>
  <c r="B1138" i="2"/>
  <c r="B1144" i="2"/>
  <c r="B1117" i="2"/>
  <c r="B1156" i="2"/>
  <c r="B366" i="2"/>
  <c r="B215" i="2"/>
  <c r="B64" i="2"/>
  <c r="B582" i="2"/>
  <c r="B373" i="2"/>
  <c r="B62" i="2"/>
  <c r="B1141" i="2"/>
  <c r="B37" i="2"/>
  <c r="B410" i="2"/>
  <c r="B367" i="2"/>
  <c r="B1176" i="2"/>
  <c r="B445" i="2"/>
  <c r="B1124" i="2"/>
  <c r="B400" i="2"/>
  <c r="B1148" i="2"/>
  <c r="B119" i="2"/>
  <c r="B1127" i="2"/>
  <c r="B1154" i="2"/>
  <c r="B371" i="2"/>
  <c r="B1093" i="2"/>
  <c r="B882" i="2"/>
  <c r="B1155" i="2"/>
  <c r="B318" i="2"/>
  <c r="B359" i="2"/>
  <c r="B1187" i="2"/>
  <c r="B1105" i="2"/>
  <c r="B204" i="2"/>
  <c r="B1058" i="2"/>
  <c r="B1090" i="2"/>
  <c r="B617" i="2"/>
  <c r="B466" i="2"/>
  <c r="B1192" i="2"/>
  <c r="B156" i="2"/>
  <c r="B575" i="2"/>
  <c r="B42" i="2"/>
  <c r="B647" i="2"/>
  <c r="B356" i="2"/>
  <c r="B272" i="2"/>
  <c r="B221" i="2"/>
  <c r="B787" i="2"/>
  <c r="B316" i="2"/>
  <c r="B1129" i="2"/>
  <c r="B966" i="2"/>
  <c r="B278" i="2"/>
  <c r="B528" i="2"/>
  <c r="B407" i="2"/>
  <c r="B550" i="2"/>
  <c r="B579" i="2"/>
  <c r="B580" i="2"/>
  <c r="B145" i="2"/>
  <c r="B566" i="2"/>
  <c r="B555" i="2"/>
  <c r="B563" i="2"/>
  <c r="B1042" i="2"/>
  <c r="B564" i="2"/>
  <c r="B1037" i="2"/>
  <c r="B680" i="2"/>
  <c r="B969" i="2"/>
  <c r="B97" i="2"/>
  <c r="B209" i="2"/>
  <c r="B179" i="2"/>
  <c r="B981" i="2"/>
  <c r="B372" i="2"/>
  <c r="B470" i="2"/>
  <c r="B967" i="2"/>
  <c r="B146" i="2"/>
  <c r="B422" i="2"/>
  <c r="B1072" i="2"/>
  <c r="B1073" i="2"/>
  <c r="B748" i="2"/>
  <c r="B568" i="2"/>
  <c r="B28" i="2"/>
  <c r="B352" i="2"/>
  <c r="B991" i="2"/>
  <c r="B429" i="2"/>
  <c r="B182" i="2"/>
  <c r="B1014" i="2"/>
  <c r="B386" i="2"/>
  <c r="B540" i="2"/>
  <c r="B239" i="2"/>
  <c r="B578" i="2"/>
  <c r="B305" i="2"/>
  <c r="B308" i="2"/>
  <c r="B443" i="2"/>
  <c r="B1064" i="2"/>
  <c r="B600" i="2"/>
  <c r="B517" i="2"/>
  <c r="B687" i="2"/>
  <c r="B195" i="2"/>
  <c r="B190" i="2"/>
  <c r="B823" i="2"/>
  <c r="B279" i="2"/>
  <c r="B1071" i="2"/>
  <c r="B304" i="2"/>
  <c r="B402" i="2"/>
  <c r="B983" i="2"/>
  <c r="B329" i="2"/>
  <c r="B746" i="2"/>
  <c r="B942" i="2"/>
  <c r="B864" i="2"/>
  <c r="B860" i="2"/>
  <c r="B1059" i="2"/>
  <c r="B1088" i="2"/>
  <c r="B144" i="2"/>
  <c r="B549" i="2"/>
  <c r="B567" i="2"/>
  <c r="B462" i="2"/>
  <c r="B621" i="2"/>
  <c r="B1126" i="2"/>
  <c r="B573" i="2"/>
  <c r="B317" i="2"/>
  <c r="B268" i="2"/>
  <c r="B446" i="2"/>
  <c r="B451" i="2"/>
  <c r="B533" i="2"/>
  <c r="B535" i="2"/>
  <c r="B841" i="2"/>
  <c r="B430" i="2"/>
  <c r="B616" i="2"/>
  <c r="B1142" i="2"/>
  <c r="B572" i="2"/>
  <c r="B984" i="2"/>
  <c r="B1047" i="2"/>
  <c r="B726" i="2"/>
  <c r="B84" i="2"/>
  <c r="B1171" i="2"/>
  <c r="B257" i="2"/>
  <c r="B288" i="2"/>
  <c r="B455" i="2"/>
  <c r="B267" i="2"/>
  <c r="B620" i="2"/>
  <c r="B1069" i="2"/>
  <c r="B339" i="2"/>
  <c r="B102" i="2"/>
  <c r="B488" i="2"/>
  <c r="B1199" i="2"/>
  <c r="B401" i="2"/>
  <c r="B1214" i="2"/>
  <c r="B324" i="2"/>
  <c r="B965" i="2"/>
  <c r="B980" i="2"/>
  <c r="B315" i="2"/>
  <c r="B1023" i="2"/>
  <c r="B1209" i="2"/>
  <c r="B518" i="2"/>
  <c r="B960" i="2"/>
  <c r="B1017" i="2"/>
  <c r="B1019" i="2"/>
  <c r="B1216" i="2"/>
  <c r="B181" i="2"/>
  <c r="B494" i="2"/>
  <c r="B375" i="2"/>
  <c r="B1029" i="2"/>
  <c r="B749" i="2"/>
  <c r="B702" i="2"/>
  <c r="B538" i="2"/>
  <c r="B653" i="2"/>
  <c r="B523" i="2"/>
  <c r="B543" i="2"/>
  <c r="B1203" i="2"/>
  <c r="B260" i="2"/>
  <c r="B635" i="2"/>
  <c r="B63" i="2"/>
  <c r="B423" i="2"/>
  <c r="B650" i="2"/>
  <c r="B631" i="2"/>
  <c r="B1070" i="2"/>
  <c r="B547" i="2"/>
  <c r="B242" i="2"/>
  <c r="B613" i="2"/>
  <c r="B490" i="2"/>
  <c r="B1061" i="2"/>
  <c r="B249" i="2"/>
  <c r="B988" i="2"/>
  <c r="B529" i="2"/>
  <c r="B618" i="2"/>
  <c r="B152" i="2"/>
  <c r="B245" i="2"/>
  <c r="B399" i="2"/>
  <c r="B236" i="2"/>
  <c r="B287" i="2"/>
  <c r="B595" i="2"/>
  <c r="B601" i="2"/>
  <c r="B153" i="2"/>
  <c r="B464" i="2"/>
  <c r="B561" i="2"/>
  <c r="B559" i="2"/>
  <c r="B1013" i="2"/>
  <c r="B447" i="2"/>
  <c r="B781" i="2"/>
  <c r="B178" i="2"/>
  <c r="B280" i="2"/>
  <c r="B472" i="1"/>
  <c r="B435" i="1"/>
  <c r="B350" i="1"/>
  <c r="B77" i="1"/>
  <c r="B603" i="1"/>
  <c r="B1103" i="1"/>
  <c r="B45" i="1"/>
  <c r="B75" i="1"/>
  <c r="B1427" i="1"/>
  <c r="B569" i="1"/>
  <c r="B693" i="1"/>
  <c r="B952" i="1"/>
  <c r="B1255" i="1"/>
  <c r="B1584" i="1"/>
  <c r="B245" i="1"/>
  <c r="B633" i="1"/>
  <c r="B1169" i="1"/>
  <c r="B93" i="1"/>
  <c r="B1578" i="1"/>
  <c r="B940" i="1"/>
  <c r="B1160" i="1"/>
  <c r="B1127" i="1"/>
  <c r="B275" i="1"/>
  <c r="B1170" i="1"/>
  <c r="B1497" i="1"/>
  <c r="B1164" i="1"/>
  <c r="B553" i="1"/>
  <c r="B10" i="1"/>
  <c r="B1216" i="1"/>
  <c r="B1240" i="1"/>
  <c r="B1107" i="1"/>
  <c r="B210" i="1"/>
  <c r="B1543" i="1"/>
  <c r="B1045" i="1"/>
  <c r="B1363" i="1"/>
  <c r="B1340" i="1"/>
  <c r="B1242" i="1"/>
  <c r="B937" i="1"/>
  <c r="B1022" i="1"/>
  <c r="B1101" i="1"/>
  <c r="B1175" i="1"/>
  <c r="B1262" i="1"/>
  <c r="B347" i="1"/>
  <c r="B1455" i="1"/>
  <c r="B726" i="1"/>
  <c r="B1046" i="1"/>
  <c r="B1004" i="1"/>
  <c r="B615" i="1"/>
  <c r="B361" i="1"/>
  <c r="B1395" i="1"/>
  <c r="B1426" i="1"/>
  <c r="B707" i="1"/>
  <c r="B900" i="1"/>
  <c r="B902" i="1"/>
  <c r="B1368" i="1"/>
  <c r="B671" i="1"/>
  <c r="B1018" i="1"/>
  <c r="B978" i="1"/>
  <c r="B1070" i="1"/>
  <c r="B602" i="1"/>
  <c r="B1400" i="1"/>
  <c r="B750" i="1"/>
  <c r="B716" i="1"/>
  <c r="B1423" i="1"/>
  <c r="B360" i="1"/>
  <c r="B470" i="1"/>
  <c r="B1409" i="1"/>
  <c r="B868" i="1"/>
  <c r="B1333" i="1"/>
  <c r="B803" i="1"/>
  <c r="B983" i="1"/>
  <c r="B264" i="1"/>
  <c r="B38" i="1"/>
  <c r="B146" i="1"/>
  <c r="B851" i="1"/>
  <c r="B1384" i="1"/>
  <c r="B1472" i="1"/>
  <c r="B1356" i="1"/>
  <c r="B933" i="1"/>
  <c r="B385" i="1"/>
  <c r="B1097" i="1"/>
  <c r="B35" i="1"/>
  <c r="B413" i="1"/>
  <c r="B488" i="1"/>
  <c r="B1372" i="1"/>
  <c r="B36" i="1"/>
  <c r="B230" i="1"/>
  <c r="B958" i="1"/>
  <c r="B1112" i="1"/>
  <c r="B645" i="1"/>
  <c r="B1463" i="1"/>
  <c r="B1001" i="1"/>
  <c r="B972" i="1"/>
  <c r="B327" i="1"/>
  <c r="B1027" i="1"/>
  <c r="B1028" i="1"/>
  <c r="B1569" i="1"/>
  <c r="B1503" i="1"/>
  <c r="B1201" i="1"/>
  <c r="B201" i="1"/>
  <c r="B1528" i="1"/>
  <c r="B980" i="1"/>
  <c r="B724" i="1"/>
  <c r="B521" i="1"/>
  <c r="B678" i="1"/>
  <c r="B1411" i="1"/>
  <c r="B242" i="1"/>
  <c r="B448" i="1"/>
  <c r="B1471" i="1"/>
  <c r="B1359" i="1"/>
  <c r="B672" i="1"/>
  <c r="B506" i="1"/>
  <c r="B590" i="1"/>
  <c r="B1581" i="1"/>
  <c r="B122" i="1"/>
  <c r="B966" i="1"/>
  <c r="B1576" i="1"/>
  <c r="B341" i="1"/>
  <c r="B795" i="1"/>
  <c r="B284" i="1"/>
  <c r="B381" i="1"/>
  <c r="B32" i="1"/>
  <c r="B799" i="1"/>
  <c r="B955" i="1"/>
  <c r="B1325" i="1"/>
  <c r="B1260" i="1"/>
  <c r="B1591" i="1"/>
  <c r="B1218" i="1"/>
  <c r="B821" i="1"/>
  <c r="B609" i="1"/>
  <c r="B501" i="1"/>
  <c r="B1341" i="1"/>
  <c r="B1357" i="1"/>
  <c r="B588" i="1"/>
  <c r="B530" i="1"/>
  <c r="B1334" i="1"/>
  <c r="B426" i="1"/>
  <c r="B1158" i="1"/>
  <c r="B1353" i="1"/>
  <c r="B949" i="1"/>
  <c r="B223" i="1"/>
  <c r="B897" i="1"/>
  <c r="B1343" i="1"/>
  <c r="B1279" i="1"/>
  <c r="B1378" i="1"/>
  <c r="B1458" i="1"/>
  <c r="B688" i="1"/>
  <c r="B1332" i="1"/>
  <c r="B634" i="1"/>
  <c r="B860" i="1"/>
  <c r="B1412" i="1"/>
  <c r="B469" i="1"/>
  <c r="B1329" i="1"/>
  <c r="B1090" i="1"/>
  <c r="B520" i="1"/>
  <c r="B23" i="1"/>
  <c r="B422" i="1"/>
  <c r="B1088" i="1"/>
  <c r="B1420" i="1"/>
  <c r="B706" i="1"/>
  <c r="B73" i="1"/>
  <c r="B109" i="1"/>
  <c r="B708" i="1"/>
  <c r="B691" i="1"/>
  <c r="B29" i="1"/>
  <c r="B1087" i="1"/>
  <c r="B1382" i="1"/>
  <c r="B369" i="1"/>
  <c r="B112" i="1"/>
  <c r="B1336" i="1"/>
  <c r="B581" i="1"/>
  <c r="B252" i="1"/>
  <c r="B749" i="1"/>
  <c r="B1136" i="1"/>
  <c r="B100" i="1"/>
  <c r="B511" i="1"/>
  <c r="B111" i="1"/>
  <c r="B412" i="1"/>
  <c r="B424" i="1"/>
  <c r="B1106" i="1"/>
  <c r="B1508" i="1"/>
  <c r="B1290" i="1"/>
  <c r="B26" i="1"/>
  <c r="B731" i="1"/>
  <c r="B87" i="1"/>
  <c r="B274" i="1"/>
  <c r="B1010" i="1"/>
  <c r="B127" i="1"/>
  <c r="B50" i="1"/>
  <c r="B1243" i="1"/>
  <c r="B1179" i="1"/>
  <c r="B1280" i="1"/>
  <c r="B748" i="1"/>
  <c r="B415" i="1"/>
  <c r="B545" i="1"/>
  <c r="B482" i="1"/>
  <c r="B755" i="1"/>
  <c r="B744" i="1"/>
  <c r="B775" i="1"/>
  <c r="B540" i="1"/>
  <c r="B261" i="1"/>
  <c r="B782" i="1"/>
  <c r="B182" i="1"/>
  <c r="B241" i="1"/>
  <c r="B768" i="1"/>
  <c r="B173" i="1"/>
  <c r="B801" i="1"/>
  <c r="B751" i="1"/>
  <c r="B55" i="1"/>
  <c r="B154" i="1"/>
  <c r="B1261" i="1"/>
  <c r="B1296" i="1"/>
  <c r="B777" i="1"/>
  <c r="B1048" i="1"/>
  <c r="B1515" i="1"/>
  <c r="B52" i="1"/>
  <c r="B1213" i="1"/>
  <c r="B1075" i="1"/>
  <c r="B752" i="1"/>
  <c r="B1530" i="1"/>
  <c r="B849" i="1"/>
  <c r="B641" i="1"/>
  <c r="B1198" i="1"/>
  <c r="B1507" i="1"/>
  <c r="B249" i="1"/>
  <c r="B794" i="1"/>
  <c r="B1056" i="1"/>
  <c r="B1575" i="1"/>
  <c r="B638" i="1"/>
  <c r="B556" i="1"/>
  <c r="B1308" i="1"/>
  <c r="B311" i="1"/>
  <c r="B1533" i="1"/>
  <c r="B1540" i="1"/>
  <c r="B770" i="1"/>
  <c r="B721" i="1"/>
  <c r="B807" i="1"/>
  <c r="B1038" i="1"/>
  <c r="B585" i="1"/>
  <c r="B301" i="1"/>
  <c r="B60" i="1"/>
  <c r="B474" i="1"/>
  <c r="B1232" i="1"/>
  <c r="B1590" i="1"/>
  <c r="B1525" i="1"/>
  <c r="B178" i="1"/>
  <c r="B1005" i="1"/>
  <c r="B1520" i="1"/>
  <c r="B1173" i="1"/>
  <c r="B582" i="1"/>
  <c r="B416" i="1"/>
  <c r="B68" i="1"/>
  <c r="B1305" i="1"/>
  <c r="B256" i="1"/>
  <c r="B1065" i="1"/>
  <c r="B1172" i="1"/>
  <c r="B812" i="1"/>
  <c r="B1061" i="1"/>
  <c r="B810" i="1"/>
  <c r="B1545" i="1"/>
  <c r="B531" i="1"/>
  <c r="B388" i="1"/>
  <c r="B508" i="1"/>
  <c r="B1522" i="1"/>
  <c r="B140" i="1"/>
  <c r="B1549" i="1"/>
  <c r="B427" i="1"/>
  <c r="B661" i="1"/>
  <c r="B516" i="1"/>
  <c r="B1073" i="1"/>
  <c r="B710" i="1"/>
  <c r="B1438" i="1"/>
  <c r="B1432" i="1"/>
  <c r="B950" i="1"/>
  <c r="B596" i="1"/>
  <c r="B921" i="1"/>
  <c r="B255" i="1"/>
  <c r="B555" i="1"/>
  <c r="B1501" i="1"/>
  <c r="B1443" i="1"/>
  <c r="B67" i="1"/>
  <c r="B1444" i="1"/>
  <c r="B423" i="1"/>
  <c r="B930" i="1"/>
  <c r="B395" i="1"/>
  <c r="B948" i="1"/>
  <c r="B1437" i="1"/>
  <c r="B1479" i="1"/>
  <c r="B1579" i="1"/>
  <c r="B1425" i="1"/>
  <c r="B736" i="1"/>
  <c r="B1478" i="1"/>
  <c r="B335" i="1"/>
  <c r="B368" i="1"/>
  <c r="B579" i="1"/>
  <c r="B574" i="1"/>
  <c r="B1499" i="1"/>
  <c r="B357" i="1"/>
  <c r="B766" i="1"/>
  <c r="B712" i="1"/>
  <c r="B1194" i="1"/>
  <c r="B158" i="1"/>
  <c r="B1275" i="1"/>
  <c r="B1302" i="1"/>
  <c r="B1177" i="1"/>
  <c r="B380" i="1"/>
  <c r="B141" i="1"/>
  <c r="B979" i="1"/>
  <c r="B459" i="1"/>
  <c r="B882" i="1"/>
  <c r="B861" i="1"/>
  <c r="B578" i="1"/>
  <c r="B1203" i="1"/>
  <c r="B1208" i="1"/>
  <c r="B310" i="1"/>
  <c r="B1202" i="1"/>
  <c r="B279" i="1"/>
  <c r="B754" i="1"/>
  <c r="B681" i="1"/>
  <c r="B746" i="1"/>
  <c r="B465" i="1"/>
  <c r="B680" i="1"/>
  <c r="B953" i="1"/>
  <c r="B815" i="1"/>
  <c r="B732" i="1"/>
  <c r="B1267" i="1"/>
  <c r="B66" i="1"/>
  <c r="B329" i="1"/>
  <c r="B121" i="1"/>
  <c r="B843" i="1"/>
  <c r="B30" i="1"/>
  <c r="B604" i="1"/>
  <c r="B1453" i="1"/>
  <c r="B1572" i="1"/>
  <c r="B914" i="1"/>
  <c r="B33" i="1"/>
  <c r="B547" i="1"/>
  <c r="B747" i="1"/>
  <c r="B727" i="1"/>
  <c r="B730" i="1"/>
  <c r="B392" i="1"/>
  <c r="B938" i="1"/>
  <c r="B676" i="1"/>
  <c r="B1313" i="1"/>
  <c r="B942" i="1"/>
  <c r="B202" i="1"/>
  <c r="B69" i="1"/>
  <c r="B367" i="1"/>
  <c r="B17" i="1"/>
  <c r="B870" i="1"/>
  <c r="B1447" i="1"/>
  <c r="B70" i="1"/>
  <c r="B1424" i="1"/>
  <c r="B356" i="1"/>
  <c r="B1481" i="1"/>
  <c r="B1370" i="1"/>
  <c r="B1480" i="1"/>
  <c r="B715" i="1"/>
  <c r="B798" i="1"/>
  <c r="B463" i="1"/>
  <c r="B364" i="1"/>
  <c r="B1486" i="1"/>
  <c r="B797" i="1"/>
  <c r="B353" i="1"/>
  <c r="B386" i="1"/>
  <c r="B1419" i="1"/>
  <c r="B83" i="1"/>
  <c r="B742" i="1"/>
  <c r="B209" i="1"/>
  <c r="B885" i="1"/>
  <c r="B1574" i="1"/>
  <c r="B203" i="1"/>
  <c r="B485" i="1"/>
  <c r="B484" i="1"/>
  <c r="B660" i="1"/>
  <c r="B277" i="1"/>
  <c r="B934" i="1"/>
  <c r="B1330" i="1"/>
  <c r="B1146" i="1"/>
  <c r="B722" i="1"/>
  <c r="B1377" i="1"/>
  <c r="B219" i="1"/>
  <c r="B1138" i="1"/>
  <c r="B927" i="1"/>
  <c r="B1310" i="1"/>
  <c r="B1115" i="1"/>
  <c r="B346" i="1"/>
  <c r="B1467" i="1"/>
  <c r="B1464" i="1"/>
  <c r="B1339" i="1"/>
  <c r="B1352" i="1"/>
  <c r="B1450" i="1"/>
  <c r="B1244" i="1"/>
  <c r="B1489" i="1"/>
  <c r="B1482" i="1"/>
  <c r="B280" i="1"/>
  <c r="B394" i="1"/>
  <c r="B1383" i="1"/>
  <c r="B464" i="1"/>
  <c r="B1390" i="1"/>
  <c r="B437" i="1"/>
  <c r="B717" i="1"/>
  <c r="B573" i="1"/>
  <c r="B728" i="1"/>
  <c r="B410" i="1"/>
  <c r="B1380" i="1"/>
  <c r="B1556" i="1"/>
  <c r="B1109" i="1"/>
  <c r="B1397" i="1"/>
  <c r="B1475" i="1"/>
  <c r="B1446" i="1"/>
  <c r="B1346" i="1"/>
  <c r="B1484" i="1"/>
  <c r="B951" i="1"/>
  <c r="B1089" i="1"/>
  <c r="B1130" i="1"/>
  <c r="B1490" i="1"/>
  <c r="B686" i="1"/>
  <c r="B450" i="1"/>
  <c r="B689" i="1"/>
  <c r="B718" i="1"/>
  <c r="B806" i="1"/>
  <c r="B1355" i="1"/>
  <c r="B1342" i="1"/>
  <c r="B161" i="1"/>
  <c r="B1351" i="1"/>
  <c r="B1335" i="1"/>
  <c r="B876" i="1"/>
  <c r="B34" i="1"/>
  <c r="B1399" i="1"/>
  <c r="B1354" i="1"/>
  <c r="B1414" i="1"/>
  <c r="B1360" i="1"/>
  <c r="B891" i="1"/>
  <c r="B1396" i="1"/>
  <c r="B1348" i="1"/>
  <c r="B1331" i="1"/>
  <c r="B1350" i="1"/>
  <c r="B130" i="1"/>
  <c r="B571" i="1"/>
  <c r="B457" i="1"/>
  <c r="B903" i="1"/>
  <c r="B705" i="1"/>
  <c r="B756" i="1"/>
  <c r="B9" i="1"/>
  <c r="B345" i="1"/>
  <c r="B1389" i="1"/>
  <c r="B384" i="1"/>
  <c r="B1315" i="1"/>
  <c r="B642" i="1"/>
  <c r="B1222" i="1"/>
  <c r="B907" i="1"/>
  <c r="B1324" i="1"/>
  <c r="B1111" i="1"/>
  <c r="B929" i="1"/>
  <c r="B105" i="1"/>
  <c r="B1371" i="1"/>
  <c r="B906" i="1"/>
  <c r="B912" i="1"/>
  <c r="B494" i="1"/>
  <c r="B477" i="1"/>
  <c r="B533" i="1"/>
  <c r="B114" i="1"/>
  <c r="B1374" i="1"/>
  <c r="B1347" i="1"/>
  <c r="B1144" i="1"/>
  <c r="B172" i="1"/>
  <c r="B7" i="1"/>
  <c r="B720" i="1"/>
  <c r="B662" i="1"/>
  <c r="B398" i="1"/>
  <c r="B1500" i="1"/>
  <c r="B1153" i="1"/>
  <c r="B711" i="1"/>
  <c r="B1131" i="1"/>
  <c r="B1140" i="1"/>
  <c r="B1149" i="1"/>
  <c r="B1113" i="1"/>
  <c r="B483" i="1"/>
  <c r="B608" i="1"/>
  <c r="B232" i="1"/>
  <c r="B1496" i="1"/>
  <c r="B1483" i="1"/>
  <c r="B696" i="1"/>
  <c r="B1176" i="1"/>
  <c r="B1495" i="1"/>
  <c r="B1121" i="1"/>
  <c r="B519" i="1"/>
  <c r="B1498" i="1"/>
  <c r="B397" i="1"/>
  <c r="B1102" i="1"/>
  <c r="B729" i="1"/>
  <c r="B703" i="1"/>
  <c r="B1468" i="1"/>
  <c r="B558" i="1"/>
  <c r="B1129" i="1"/>
  <c r="B1139" i="1"/>
  <c r="B629" i="1"/>
  <c r="B343" i="1"/>
  <c r="B1473" i="1"/>
  <c r="B733" i="1"/>
  <c r="B714" i="1"/>
  <c r="B507" i="1"/>
  <c r="B704" i="1"/>
  <c r="B396" i="1"/>
  <c r="B698" i="1"/>
  <c r="B376" i="1"/>
  <c r="B695" i="1"/>
  <c r="B235" i="1"/>
  <c r="B1493" i="1"/>
  <c r="B780" i="1"/>
  <c r="B1134" i="1"/>
  <c r="B156" i="1"/>
  <c r="B1133" i="1"/>
  <c r="B622" i="1"/>
  <c r="B352" i="1"/>
  <c r="B1099" i="1"/>
  <c r="B187" i="1"/>
  <c r="B1124" i="1"/>
  <c r="B702" i="1"/>
  <c r="B874" i="1"/>
  <c r="B338" i="1"/>
  <c r="B236" i="1"/>
  <c r="B769" i="1"/>
  <c r="B125" i="1"/>
  <c r="B174" i="1"/>
  <c r="B22" i="1"/>
  <c r="B1199" i="1"/>
  <c r="B783" i="1"/>
  <c r="B124" i="1"/>
  <c r="B359" i="1"/>
  <c r="B809" i="1"/>
  <c r="B786" i="1"/>
  <c r="B452" i="1"/>
  <c r="B600" i="1"/>
  <c r="B1225" i="1"/>
  <c r="B467" i="1"/>
  <c r="B487" i="1"/>
  <c r="B1148" i="1"/>
  <c r="B6" i="1"/>
  <c r="B438" i="1"/>
  <c r="B771" i="1"/>
  <c r="B513" i="1"/>
  <c r="B505" i="1"/>
  <c r="B430" i="1"/>
  <c r="B529" i="1"/>
  <c r="B331" i="1"/>
  <c r="B620" i="1"/>
  <c r="B687" i="1"/>
  <c r="B753" i="1"/>
  <c r="B965" i="1"/>
  <c r="B626" i="1"/>
  <c r="B509" i="1"/>
  <c r="B800" i="1"/>
  <c r="B147" i="1"/>
  <c r="B1128" i="1"/>
  <c r="B1298" i="1"/>
  <c r="B199" i="1"/>
  <c r="B1440" i="1"/>
  <c r="B295" i="1"/>
  <c r="B1100" i="1"/>
  <c r="B788" i="1"/>
  <c r="B102" i="1"/>
  <c r="B183" i="1"/>
  <c r="B429" i="1"/>
  <c r="B298" i="1"/>
  <c r="B244" i="1"/>
  <c r="B504" i="1"/>
  <c r="B1269" i="1"/>
  <c r="B778" i="1"/>
  <c r="B1150" i="1"/>
  <c r="B63" i="1"/>
  <c r="B1067" i="1"/>
  <c r="B46" i="1"/>
  <c r="B411" i="1"/>
  <c r="B1086" i="1"/>
  <c r="B653" i="1"/>
  <c r="B1381" i="1"/>
  <c r="B417" i="1"/>
  <c r="B1008" i="1"/>
  <c r="B1537" i="1"/>
  <c r="B1265" i="1"/>
  <c r="B601" i="1"/>
  <c r="B139" i="1"/>
  <c r="B1184" i="1"/>
  <c r="B89" i="1"/>
  <c r="B1550" i="1"/>
  <c r="B97" i="1"/>
  <c r="B1375" i="1"/>
  <c r="B1288" i="1"/>
  <c r="B997" i="1"/>
  <c r="B14" i="1"/>
  <c r="B805" i="1"/>
  <c r="B1387" i="1"/>
  <c r="B1433" i="1"/>
  <c r="B1284" i="1"/>
  <c r="B1541" i="1"/>
  <c r="B206" i="1"/>
  <c r="B992" i="1"/>
  <c r="B973" i="1"/>
  <c r="B779" i="1"/>
  <c r="B344" i="1"/>
  <c r="B946" i="1"/>
  <c r="B1224" i="1"/>
  <c r="B490" i="1"/>
  <c r="B420" i="1"/>
  <c r="B1401" i="1"/>
  <c r="B1247" i="1"/>
  <c r="B143" i="1"/>
  <c r="B1071" i="1"/>
  <c r="B1211" i="1"/>
  <c r="B260" i="1"/>
  <c r="B378" i="1"/>
  <c r="B982" i="1"/>
  <c r="B873" i="1"/>
  <c r="B1511" i="1"/>
  <c r="B456" i="1"/>
  <c r="B1289" i="1"/>
  <c r="B1040" i="1"/>
  <c r="B1058" i="1"/>
  <c r="B908" i="1"/>
  <c r="B138" i="1"/>
  <c r="B968" i="1"/>
  <c r="B670" i="1"/>
  <c r="B305" i="1"/>
  <c r="B1000" i="1"/>
  <c r="B818" i="1"/>
  <c r="B1316" i="1"/>
  <c r="B168" i="1"/>
  <c r="B108" i="1"/>
  <c r="B293" i="1"/>
  <c r="B593" i="1"/>
  <c r="B1448" i="1"/>
  <c r="B401" i="1"/>
  <c r="B408" i="1"/>
  <c r="B220" i="1"/>
  <c r="B575" i="1"/>
  <c r="B1391" i="1"/>
  <c r="B257" i="1"/>
  <c r="B1239" i="1"/>
  <c r="B1571" i="1"/>
  <c r="B652" i="1"/>
  <c r="B40" i="1"/>
  <c r="B228" i="1"/>
  <c r="B489" i="1"/>
  <c r="B740" i="1"/>
  <c r="B224" i="1"/>
  <c r="B741" i="1"/>
  <c r="B418" i="1"/>
  <c r="B500" i="1"/>
  <c r="B522" i="1"/>
  <c r="B495" i="1"/>
  <c r="B315" i="1"/>
  <c r="B225" i="1"/>
  <c r="B737" i="1"/>
  <c r="B25" i="1"/>
  <c r="B177" i="1"/>
  <c r="B18" i="1"/>
  <c r="B82" i="1"/>
  <c r="B1021" i="1"/>
  <c r="B1228" i="1"/>
  <c r="B562" i="1"/>
  <c r="B308" i="1"/>
  <c r="B486" i="1"/>
  <c r="B1195" i="1"/>
  <c r="B126" i="1"/>
  <c r="B393" i="1"/>
  <c r="B132" i="1"/>
  <c r="B71" i="1"/>
  <c r="B592" i="1"/>
  <c r="B120" i="1"/>
  <c r="B1393" i="1"/>
  <c r="B1561" i="1"/>
  <c r="B639" i="1"/>
  <c r="B153" i="1"/>
  <c r="B1492" i="1"/>
  <c r="B1161" i="1"/>
  <c r="B400" i="1"/>
  <c r="B1570" i="1"/>
  <c r="B632" i="1"/>
  <c r="B1416" i="1"/>
  <c r="B679" i="1"/>
  <c r="B222" i="1"/>
  <c r="B774" i="1"/>
  <c r="B1459" i="1"/>
  <c r="B190" i="1"/>
  <c r="B896" i="1"/>
  <c r="B1157" i="1"/>
  <c r="B822" i="1"/>
  <c r="B258" i="1"/>
  <c r="B700" i="1"/>
  <c r="B931" i="1"/>
  <c r="B372" i="1"/>
  <c r="B932" i="1"/>
  <c r="B865" i="1"/>
  <c r="B887" i="1"/>
  <c r="B719" i="1"/>
  <c r="B296" i="1"/>
  <c r="B1181" i="1"/>
  <c r="B1114" i="1"/>
  <c r="B877" i="1"/>
  <c r="B1125" i="1"/>
  <c r="B994" i="1"/>
  <c r="B1595" i="1"/>
  <c r="B967" i="1"/>
  <c r="B351" i="1"/>
  <c r="B318" i="1"/>
  <c r="B1301" i="1"/>
  <c r="B192" i="1"/>
  <c r="B924" i="1"/>
  <c r="B118" i="1"/>
  <c r="B655" i="1"/>
  <c r="B1219" i="1"/>
  <c r="B237" i="1"/>
  <c r="B13" i="1"/>
  <c r="B713" i="1"/>
  <c r="B211" i="1"/>
  <c r="B738" i="1"/>
  <c r="B1145" i="1"/>
  <c r="B725" i="1"/>
  <c r="B1036" i="1"/>
  <c r="B636" i="1"/>
  <c r="B1084" i="1"/>
  <c r="B445" i="1"/>
  <c r="B598" i="1"/>
  <c r="B1407" i="1"/>
  <c r="B589" i="1"/>
  <c r="B1553" i="1"/>
  <c r="B399" i="1"/>
  <c r="B1592" i="1"/>
  <c r="B1469" i="1"/>
  <c r="B813" i="1"/>
  <c r="B1487" i="1"/>
  <c r="B16" i="1"/>
  <c r="B1392" i="1"/>
  <c r="B104" i="1"/>
  <c r="B863" i="1"/>
  <c r="B1233" i="1"/>
  <c r="B1031" i="1"/>
  <c r="B1321" i="1"/>
  <c r="B1137" i="1"/>
  <c r="B515" i="1"/>
  <c r="B53" i="1"/>
  <c r="B787" i="1"/>
  <c r="B336" i="1"/>
  <c r="B1449" i="1"/>
  <c r="B189" i="1"/>
  <c r="B925" i="1"/>
  <c r="B1256" i="1"/>
  <c r="B1542" i="1"/>
  <c r="B1460" i="1"/>
  <c r="B273" i="1"/>
  <c r="B21" i="1"/>
  <c r="B964" i="1"/>
  <c r="B1589" i="1"/>
  <c r="B1204" i="1"/>
  <c r="B1264" i="1"/>
  <c r="B723" i="1"/>
  <c r="B263" i="1"/>
  <c r="B231" i="1"/>
  <c r="B379" i="1"/>
  <c r="B986" i="1"/>
  <c r="B281" i="1"/>
  <c r="B880" i="1"/>
  <c r="B1034" i="1"/>
  <c r="B162" i="1"/>
  <c r="B784" i="1"/>
  <c r="B802" i="1"/>
  <c r="B829" i="1"/>
  <c r="B42" i="1"/>
  <c r="B735" i="1"/>
  <c r="B1215" i="1"/>
  <c r="B382" i="1"/>
  <c r="B1586" i="1"/>
  <c r="B971" i="1"/>
  <c r="B1266" i="1"/>
  <c r="B597" i="1"/>
  <c r="B91" i="1"/>
  <c r="B478" i="1"/>
  <c r="B684" i="1"/>
  <c r="B288" i="1"/>
  <c r="B839" i="1"/>
  <c r="B977" i="1"/>
  <c r="B1077" i="1"/>
  <c r="B1035" i="1"/>
  <c r="B1442" i="1"/>
  <c r="B262" i="1"/>
  <c r="B1012" i="1"/>
  <c r="B265" i="1"/>
  <c r="B1554" i="1"/>
  <c r="B194" i="1"/>
  <c r="B517" i="1"/>
  <c r="B785" i="1"/>
  <c r="B1276" i="1"/>
  <c r="B546" i="1"/>
  <c r="B148" i="1"/>
  <c r="B1287" i="1"/>
  <c r="B309" i="1"/>
  <c r="B1050" i="1"/>
  <c r="B8" i="1"/>
  <c r="B123" i="1"/>
  <c r="B1126" i="1"/>
  <c r="B570" i="1"/>
  <c r="B796" i="1"/>
  <c r="B855" i="1"/>
  <c r="B1093" i="1"/>
  <c r="B981" i="1"/>
  <c r="B610" i="1"/>
  <c r="B291" i="1"/>
  <c r="B657" i="1"/>
  <c r="B84" i="1"/>
  <c r="B617" i="1"/>
  <c r="B358" i="1"/>
  <c r="B1477" i="1"/>
  <c r="B99" i="1"/>
  <c r="B195" i="1"/>
  <c r="B960" i="1"/>
  <c r="B229" i="1"/>
  <c r="B991" i="1"/>
  <c r="B512" i="1"/>
  <c r="B1229" i="1"/>
  <c r="B1274" i="1"/>
  <c r="B1226" i="1"/>
  <c r="B549" i="1"/>
  <c r="B867" i="1"/>
  <c r="B1373" i="1"/>
  <c r="B895" i="1"/>
  <c r="B304" i="1"/>
  <c r="B1096" i="1"/>
  <c r="B19" i="1"/>
  <c r="B993" i="1"/>
  <c r="B160" i="1"/>
  <c r="B995" i="1"/>
  <c r="B1044" i="1"/>
  <c r="B1263" i="1"/>
  <c r="B1188" i="1"/>
  <c r="B999" i="1"/>
  <c r="B1245" i="1"/>
  <c r="B828" i="1"/>
  <c r="B207" i="1"/>
  <c r="B1110" i="1"/>
  <c r="B62" i="1"/>
  <c r="B1293" i="1"/>
  <c r="B434" i="1"/>
  <c r="B844" i="1"/>
  <c r="B833" i="1"/>
  <c r="B1461" i="1"/>
  <c r="B59" i="1"/>
  <c r="B58" i="1"/>
  <c r="B647" i="1"/>
  <c r="B631" i="1"/>
  <c r="B1281" i="1"/>
  <c r="B1386" i="1"/>
  <c r="B857" i="1"/>
  <c r="B1431" i="1"/>
  <c r="B1120" i="1"/>
  <c r="B550" i="1"/>
  <c r="B1585" i="1"/>
  <c r="B1068" i="1"/>
  <c r="B362" i="1"/>
  <c r="B627" i="1"/>
  <c r="B1166" i="1"/>
  <c r="B760" i="1"/>
  <c r="B841" i="1"/>
  <c r="B776" i="1"/>
  <c r="B1212" i="1"/>
  <c r="B963" i="1"/>
  <c r="B239" i="1"/>
  <c r="B527" i="1"/>
  <c r="B78" i="1"/>
  <c r="B1072" i="1"/>
  <c r="B1249" i="1"/>
  <c r="B1524" i="1"/>
  <c r="B1037" i="1"/>
  <c r="B175" i="1"/>
  <c r="B817" i="1"/>
  <c r="B1108" i="1"/>
  <c r="B594" i="1"/>
  <c r="B72" i="1"/>
  <c r="B451" i="1"/>
  <c r="B1272" i="1"/>
  <c r="B526" i="1"/>
  <c r="B537" i="1"/>
  <c r="B884" i="1"/>
  <c r="B599" i="1"/>
  <c r="B432" i="1"/>
  <c r="B1345" i="1"/>
  <c r="B166" i="1"/>
  <c r="B142" i="1"/>
  <c r="B1186" i="1"/>
  <c r="B186" i="1"/>
  <c r="B618" i="1"/>
  <c r="B1295" i="1"/>
  <c r="B667" i="1"/>
  <c r="B915" i="1"/>
  <c r="B1413" i="1"/>
  <c r="B567" i="1"/>
  <c r="B658" i="1"/>
  <c r="B212" i="1"/>
  <c r="B605" i="1"/>
  <c r="B278" i="1"/>
  <c r="B1552" i="1"/>
  <c r="B266" i="1"/>
  <c r="B1002" i="1"/>
  <c r="B1205" i="1"/>
  <c r="B820" i="1"/>
  <c r="B1057" i="1"/>
  <c r="B250" i="1"/>
  <c r="B1230" i="1"/>
  <c r="B1220" i="1"/>
  <c r="B1118" i="1"/>
  <c r="B1015" i="1"/>
  <c r="B481" i="1"/>
  <c r="B1009" i="1"/>
  <c r="B333" i="1"/>
  <c r="B285" i="1"/>
  <c r="B312" i="1"/>
  <c r="B1566" i="1"/>
  <c r="B1548" i="1"/>
  <c r="B1066" i="1"/>
  <c r="B1190" i="1"/>
  <c r="B607" i="1"/>
  <c r="B587" i="1"/>
  <c r="B460" i="1"/>
  <c r="B1323" i="1"/>
  <c r="B1270" i="1"/>
  <c r="B1241" i="1"/>
  <c r="B916" i="1"/>
  <c r="B243" i="1"/>
  <c r="B918" i="1"/>
  <c r="B292" i="1"/>
  <c r="B1402" i="1"/>
  <c r="B935" i="1"/>
  <c r="B1180" i="1"/>
  <c r="B1439" i="1"/>
  <c r="B1147" i="1"/>
  <c r="B330" i="1"/>
  <c r="B1007" i="1"/>
  <c r="B832" i="1"/>
  <c r="B268" i="1"/>
  <c r="B1587" i="1"/>
  <c r="B943" i="1"/>
  <c r="B1456" i="1"/>
  <c r="B976" i="1"/>
  <c r="B1047" i="1"/>
  <c r="B1513" i="1"/>
  <c r="B1123" i="1"/>
  <c r="B1573" i="1"/>
  <c r="B1529" i="1"/>
  <c r="B1317" i="1"/>
  <c r="B1155" i="1"/>
  <c r="B1025" i="1"/>
  <c r="B461" i="1"/>
  <c r="B920" i="1"/>
  <c r="B904" i="1"/>
  <c r="B65" i="1"/>
  <c r="B614" i="1"/>
  <c r="B773" i="1"/>
  <c r="B1041" i="1"/>
  <c r="B1531" i="1"/>
  <c r="B1465" i="1"/>
  <c r="B447" i="1"/>
  <c r="B316" i="1"/>
  <c r="B1362" i="1"/>
  <c r="B307" i="1"/>
  <c r="B1231" i="1"/>
  <c r="B492" i="1"/>
  <c r="B1291" i="1"/>
  <c r="B326" i="1"/>
  <c r="B1043" i="1"/>
  <c r="B270" i="1"/>
  <c r="B510" i="1"/>
  <c r="B128" i="1"/>
  <c r="B848" i="1"/>
  <c r="B1006" i="1"/>
  <c r="B1080" i="1"/>
  <c r="B233" i="1"/>
  <c r="B850" i="1"/>
  <c r="B48" i="1"/>
  <c r="B1076" i="1"/>
  <c r="B103" i="1"/>
  <c r="B475" i="1"/>
  <c r="B251" i="1"/>
  <c r="B1026" i="1"/>
  <c r="B816" i="1"/>
  <c r="B551" i="1"/>
  <c r="B247" i="1"/>
  <c r="B39" i="1"/>
  <c r="B1509" i="1"/>
  <c r="B548" i="1"/>
  <c r="B1174" i="1"/>
  <c r="B433" i="1"/>
  <c r="B898" i="1"/>
  <c r="B1445" i="1"/>
  <c r="B455" i="1"/>
  <c r="B568" i="1"/>
  <c r="B269" i="1"/>
  <c r="B1162" i="1"/>
  <c r="B1534" i="1"/>
  <c r="B406" i="1"/>
  <c r="B541" i="1"/>
  <c r="B12" i="1"/>
  <c r="B1003" i="1"/>
  <c r="B871" i="1"/>
  <c r="B282" i="1"/>
  <c r="B819" i="1"/>
  <c r="B923" i="1"/>
  <c r="B150" i="1"/>
  <c r="B1116" i="1"/>
  <c r="B1237" i="1"/>
  <c r="B1258" i="1"/>
  <c r="B371" i="1"/>
  <c r="B1488" i="1"/>
  <c r="B354" i="1"/>
  <c r="B591" i="1"/>
  <c r="B917" i="1"/>
  <c r="B96" i="1"/>
  <c r="B1154" i="1"/>
  <c r="B49" i="1"/>
  <c r="B789" i="1"/>
  <c r="B319" i="1"/>
  <c r="B1182" i="1"/>
  <c r="B1320" i="1"/>
  <c r="B321" i="1"/>
  <c r="B694" i="1"/>
  <c r="B701" i="1"/>
  <c r="B1152" i="1"/>
  <c r="B502" i="1"/>
  <c r="B970" i="1"/>
  <c r="B1257" i="1"/>
  <c r="B699" i="1"/>
  <c r="B185" i="1"/>
  <c r="B297" i="1"/>
  <c r="B1314" i="1"/>
  <c r="B1452" i="1"/>
  <c r="B294" i="1"/>
  <c r="B145" i="1"/>
  <c r="B1337" i="1"/>
  <c r="B317" i="1"/>
  <c r="B1030" i="1"/>
  <c r="B909" i="1"/>
  <c r="B830" i="1"/>
  <c r="B1171" i="1"/>
  <c r="B814" i="1"/>
  <c r="B1122" i="1"/>
  <c r="B1248" i="1"/>
  <c r="B1398" i="1"/>
  <c r="B164" i="1"/>
  <c r="B611" i="1"/>
  <c r="B332" i="1"/>
  <c r="B1039" i="1"/>
  <c r="B218" i="1"/>
  <c r="B1404" i="1"/>
  <c r="B1063" i="1"/>
  <c r="B135" i="1"/>
  <c r="B1227" i="1"/>
  <c r="B1156" i="1"/>
  <c r="B650" i="1"/>
  <c r="B767" i="1"/>
  <c r="B1209" i="1"/>
  <c r="B956" i="1"/>
  <c r="B875" i="1"/>
  <c r="B1527" i="1"/>
  <c r="B1059" i="1"/>
  <c r="B1429" i="1"/>
  <c r="B253" i="1"/>
  <c r="B910" i="1"/>
  <c r="B595" i="1"/>
  <c r="B1098" i="1"/>
  <c r="B1470" i="1"/>
  <c r="B1078" i="1"/>
  <c r="B197" i="1"/>
  <c r="B1223" i="1"/>
  <c r="B1132" i="1"/>
  <c r="B196" i="1"/>
  <c r="B1306" i="1"/>
  <c r="B534" i="1"/>
  <c r="B984" i="1"/>
  <c r="B106" i="1"/>
  <c r="B28" i="1"/>
  <c r="B1547" i="1"/>
  <c r="B847" i="1"/>
  <c r="B1494" i="1"/>
  <c r="B842" i="1"/>
  <c r="B836" i="1"/>
  <c r="B879" i="1"/>
  <c r="B651" i="1"/>
  <c r="B988" i="1"/>
  <c r="B115" i="1"/>
  <c r="B322" i="1"/>
  <c r="B1159" i="1"/>
  <c r="B11" i="1"/>
  <c r="B528" i="1"/>
  <c r="B872" i="1"/>
  <c r="B15" i="1"/>
  <c r="B1185" i="1"/>
  <c r="B619" i="1"/>
  <c r="B323" i="1"/>
  <c r="B1142" i="1"/>
  <c r="B1491" i="1"/>
  <c r="B947" i="1"/>
  <c r="B117" i="1"/>
  <c r="B136" i="1"/>
  <c r="B1104" i="1"/>
  <c r="B644" i="1"/>
  <c r="B299" i="1"/>
  <c r="B428" i="1"/>
  <c r="B793" i="1"/>
  <c r="B94" i="1"/>
  <c r="B74" i="1"/>
  <c r="B1083" i="1"/>
  <c r="B1435" i="1"/>
  <c r="B1466" i="1"/>
  <c r="B1304" i="1"/>
  <c r="B57" i="1"/>
  <c r="B51" i="1"/>
  <c r="B1135" i="1"/>
  <c r="B554" i="1"/>
  <c r="B1082" i="1"/>
  <c r="B1379" i="1"/>
  <c r="B869" i="1"/>
  <c r="B1283" i="1"/>
  <c r="B1539" i="1"/>
  <c r="B1517" i="1"/>
  <c r="B404" i="1"/>
  <c r="B348" i="1"/>
  <c r="B1430" i="1"/>
  <c r="B468" i="1"/>
  <c r="B1428" i="1"/>
  <c r="B496" i="1"/>
  <c r="B491" i="1"/>
  <c r="B673" i="1"/>
  <c r="B560" i="1"/>
  <c r="B234" i="1"/>
  <c r="B1328" i="1"/>
  <c r="B414" i="1"/>
  <c r="B561" i="1"/>
  <c r="B734" i="1"/>
  <c r="B583" i="1"/>
  <c r="B431" i="1"/>
  <c r="B1206" i="1"/>
  <c r="B1236" i="1"/>
  <c r="B1523" i="1"/>
  <c r="B697" i="1"/>
  <c r="B267" i="1"/>
  <c r="B188" i="1"/>
  <c r="B640" i="1"/>
  <c r="B1417" i="1"/>
  <c r="B1408" i="1"/>
  <c r="B635" i="1"/>
  <c r="B1105" i="1"/>
  <c r="B1506" i="1"/>
  <c r="B961" i="1"/>
  <c r="B389" i="1"/>
  <c r="B439" i="1"/>
  <c r="B498" i="1"/>
  <c r="B365" i="1"/>
  <c r="B61" i="1"/>
  <c r="B763" i="1"/>
  <c r="B1307" i="1"/>
  <c r="B144" i="1"/>
  <c r="B20" i="1"/>
  <c r="B76" i="1"/>
  <c r="B454" i="1"/>
  <c r="B383" i="1"/>
  <c r="B1016" i="1"/>
  <c r="B1583" i="1"/>
  <c r="B1069" i="1"/>
  <c r="B536" i="1"/>
  <c r="B1322" i="1"/>
  <c r="B497" i="1"/>
  <c r="B1510" i="1"/>
  <c r="B300" i="1"/>
  <c r="B1451" i="1"/>
  <c r="B1221" i="1"/>
  <c r="B1079" i="1"/>
  <c r="B320" i="1"/>
  <c r="B191" i="1"/>
  <c r="B1049" i="1"/>
  <c r="B743" i="1"/>
  <c r="B1538" i="1"/>
  <c r="B864" i="1"/>
  <c r="B1191" i="1"/>
  <c r="B624" i="1"/>
  <c r="B1568" i="1"/>
  <c r="B584" i="1"/>
  <c r="B1319" i="1"/>
  <c r="B1168" i="1"/>
  <c r="B107" i="1"/>
  <c r="B811" i="1"/>
  <c r="B1167" i="1"/>
  <c r="B637" i="1"/>
  <c r="B366" i="1"/>
  <c r="B1462" i="1"/>
  <c r="B628" i="1"/>
  <c r="B193" i="1"/>
  <c r="B1485" i="1"/>
  <c r="B80" i="1"/>
  <c r="B1062" i="1"/>
  <c r="B1367" i="1"/>
  <c r="B1349" i="1"/>
  <c r="B989" i="1"/>
  <c r="B1474" i="1"/>
  <c r="B889" i="1"/>
  <c r="B881" i="1"/>
  <c r="B838" i="1"/>
  <c r="B901" i="1"/>
  <c r="B1421" i="1"/>
  <c r="B1095" i="1"/>
  <c r="B1403" i="1"/>
  <c r="B664" i="1"/>
  <c r="B1189" i="1"/>
  <c r="B1273" i="1"/>
  <c r="B205" i="1"/>
  <c r="B535" i="1"/>
  <c r="B928" i="1"/>
  <c r="B81" i="1"/>
  <c r="B184" i="1"/>
  <c r="B826" i="1"/>
  <c r="B539" i="1"/>
  <c r="B1436" i="1"/>
  <c r="B690" i="1"/>
  <c r="B499" i="1"/>
  <c r="B827" i="1"/>
  <c r="B616" i="1"/>
  <c r="B425" i="1"/>
  <c r="B159" i="1"/>
  <c r="B405" i="1"/>
  <c r="B646" i="1"/>
  <c r="B493" i="1"/>
  <c r="B854" i="1"/>
  <c r="B449" i="1"/>
  <c r="B1187" i="1"/>
  <c r="B1504" i="1"/>
  <c r="B1117" i="1"/>
  <c r="B1563" i="1"/>
  <c r="B363" i="1"/>
  <c r="B421" i="1"/>
  <c r="B825" i="1"/>
  <c r="B764" i="1"/>
  <c r="B709" i="1"/>
  <c r="B179" i="1"/>
  <c r="B24" i="1"/>
  <c r="B612" i="1"/>
  <c r="B227" i="1"/>
  <c r="B113" i="1"/>
  <c r="B283" i="1"/>
  <c r="B1512" i="1"/>
  <c r="B919" i="1"/>
  <c r="B370" i="1"/>
  <c r="B1011" i="1"/>
  <c r="B883" i="1"/>
  <c r="B1294" i="1"/>
  <c r="B1271" i="1"/>
  <c r="B1457" i="1"/>
  <c r="B922" i="1"/>
  <c r="B781" i="1"/>
  <c r="B302" i="1"/>
  <c r="B1361" i="1"/>
  <c r="B804" i="1"/>
  <c r="B1210" i="1"/>
  <c r="B772" i="1"/>
  <c r="B630" i="1"/>
  <c r="B905" i="1"/>
  <c r="B987" i="1"/>
  <c r="B272" i="1"/>
  <c r="B1234" i="1"/>
  <c r="B1217" i="1"/>
  <c r="B1422" i="1"/>
  <c r="B240" i="1"/>
  <c r="B1434" i="1"/>
  <c r="B254" i="1"/>
  <c r="B1559" i="1"/>
  <c r="B339" i="1"/>
  <c r="B198" i="1"/>
  <c r="B899" i="1"/>
  <c r="B1029" i="1"/>
  <c r="B866" i="1"/>
  <c r="B86" i="1"/>
  <c r="B79" i="1"/>
  <c r="B840" i="1"/>
  <c r="B1521" i="1"/>
  <c r="B514" i="1"/>
  <c r="B1165" i="1"/>
  <c r="B1594" i="1"/>
  <c r="B43" i="1"/>
  <c r="B1183" i="1"/>
  <c r="B957" i="1"/>
  <c r="B974" i="1"/>
  <c r="B886" i="1"/>
  <c r="B939" i="1"/>
  <c r="B1060" i="1"/>
  <c r="B1418" i="1"/>
  <c r="B324" i="1"/>
  <c r="B1250" i="1"/>
  <c r="B913" i="1"/>
  <c r="B888" i="1"/>
  <c r="B834" i="1"/>
  <c r="B64" i="1"/>
  <c r="B54" i="1"/>
  <c r="B835" i="1"/>
  <c r="B1560" i="1"/>
  <c r="B169" i="1"/>
  <c r="B1064" i="1"/>
  <c r="B1388" i="1"/>
  <c r="B1376" i="1"/>
  <c r="B656" i="1"/>
  <c r="B155" i="1"/>
  <c r="B407" i="1"/>
  <c r="B325" i="1"/>
  <c r="B246" i="1"/>
  <c r="B248" i="1"/>
  <c r="B116" i="1"/>
  <c r="B221" i="1"/>
  <c r="B1151" i="1"/>
  <c r="B276" i="1"/>
  <c r="B739" i="1"/>
  <c r="B390" i="1"/>
  <c r="B149" i="1"/>
  <c r="B436" i="1"/>
  <c r="B1415" i="1"/>
  <c r="B831" i="1"/>
  <c r="B200" i="1"/>
  <c r="B1309" i="1"/>
  <c r="B613" i="1"/>
  <c r="B1252" i="1"/>
  <c r="B462" i="1"/>
  <c r="B90" i="1"/>
  <c r="B1081" i="1"/>
  <c r="B675" i="1"/>
  <c r="B471" i="1"/>
  <c r="B682" i="1"/>
  <c r="B654" i="1"/>
  <c r="B1303" i="1"/>
  <c r="B92" i="1"/>
  <c r="B1338" i="1"/>
  <c r="B375" i="1"/>
  <c r="B1366" i="1"/>
  <c r="B823" i="1"/>
  <c r="B306" i="1"/>
  <c r="B1143" i="1"/>
  <c r="B328" i="1"/>
  <c r="B894" i="1"/>
  <c r="B181" i="1"/>
  <c r="B538" i="1"/>
  <c r="B1502" i="1"/>
  <c r="B858" i="1"/>
  <c r="B926" i="1"/>
  <c r="B1192" i="1"/>
  <c r="B88" i="1"/>
  <c r="B503" i="1"/>
  <c r="B544" i="1"/>
  <c r="B606" i="1"/>
  <c r="B479" i="1"/>
  <c r="B669" i="1"/>
  <c r="B564" i="1"/>
  <c r="B313" i="1"/>
  <c r="B440" i="1"/>
  <c r="B683" i="1"/>
  <c r="B524" i="1"/>
  <c r="B287" i="1"/>
  <c r="B911" i="1"/>
  <c r="B532" i="1"/>
  <c r="B890" i="1"/>
  <c r="B137" i="1"/>
  <c r="B1580" i="1"/>
  <c r="B1369" i="1"/>
  <c r="B334" i="1"/>
  <c r="B119" i="1"/>
  <c r="B1053" i="1"/>
  <c r="B47" i="1"/>
  <c r="B27" i="1"/>
  <c r="B31" i="1"/>
  <c r="B1318" i="1"/>
  <c r="B157" i="1"/>
  <c r="B1551" i="1"/>
  <c r="B1532" i="1"/>
  <c r="B290" i="1"/>
  <c r="B289" i="1"/>
  <c r="B1055" i="1"/>
  <c r="B1311" i="1"/>
  <c r="B403" i="1"/>
  <c r="B580" i="1"/>
  <c r="B1519" i="1"/>
  <c r="B557" i="1"/>
  <c r="B1406" i="1"/>
  <c r="B1582" i="1"/>
  <c r="B204" i="1"/>
  <c r="B1365" i="1"/>
  <c r="B1054" i="1"/>
  <c r="B85" i="1"/>
  <c r="B1085" i="1"/>
  <c r="B572" i="1"/>
  <c r="B1358" i="1"/>
  <c r="B171" i="1"/>
  <c r="B1558" i="1"/>
  <c r="B525" i="1"/>
  <c r="B856" i="1"/>
  <c r="B1564" i="1"/>
  <c r="B791" i="1"/>
  <c r="B969" i="1"/>
  <c r="B944" i="1"/>
  <c r="B56" i="1"/>
  <c r="B1526" i="1"/>
  <c r="B1286" i="1"/>
  <c r="B419" i="1"/>
  <c r="B745" i="1"/>
  <c r="B659" i="1"/>
  <c r="B668" i="1"/>
  <c r="B1141" i="1"/>
  <c r="B692" i="1"/>
  <c r="B762" i="1"/>
  <c r="B443" i="1"/>
  <c r="B677" i="1"/>
  <c r="B95" i="1"/>
  <c r="B286" i="1"/>
  <c r="B1567" i="1"/>
  <c r="B1410" i="1"/>
  <c r="B523" i="1"/>
  <c r="B1326" i="1"/>
  <c r="B446" i="1"/>
  <c r="B518" i="1"/>
  <c r="B303" i="1"/>
  <c r="B559" i="1"/>
  <c r="B473" i="1"/>
  <c r="B337" i="1"/>
  <c r="B170" i="1"/>
  <c r="B648" i="1"/>
  <c r="B441" i="1"/>
  <c r="B1292" i="1"/>
  <c r="B167" i="1"/>
  <c r="B1254" i="1"/>
  <c r="B1565" i="1"/>
  <c r="B402" i="1"/>
  <c r="B665" i="1"/>
  <c r="B226" i="1"/>
  <c r="B666" i="1"/>
  <c r="B1555" i="1"/>
  <c r="B808" i="1"/>
  <c r="B134" i="1"/>
  <c r="B44" i="1"/>
  <c r="B563" i="1"/>
  <c r="B586" i="1"/>
  <c r="B151" i="1"/>
  <c r="B998" i="1"/>
  <c r="B1394" i="1"/>
  <c r="B238" i="1"/>
  <c r="B1178" i="1"/>
  <c r="B271" i="1"/>
  <c r="B852" i="1"/>
  <c r="B1364" i="1"/>
  <c r="B442" i="1"/>
  <c r="B853" i="1"/>
  <c r="B98" i="1"/>
  <c r="B453" i="1"/>
  <c r="B975" i="1"/>
  <c r="B1094" i="1"/>
  <c r="B466" i="1"/>
  <c r="B761" i="1"/>
  <c r="B1074" i="1"/>
  <c r="B1023" i="1"/>
  <c r="B374" i="1"/>
  <c r="B1092" i="1"/>
  <c r="B391" i="1"/>
  <c r="B1196" i="1"/>
  <c r="B1300" i="1"/>
  <c r="B892" i="1"/>
  <c r="B1278" i="1"/>
  <c r="B152" i="1"/>
  <c r="B259" i="1"/>
  <c r="B758" i="1"/>
  <c r="B674" i="1"/>
  <c r="B649" i="1"/>
  <c r="B543" i="1"/>
  <c r="B565" i="1"/>
  <c r="B1536" i="1"/>
  <c r="B1238" i="1"/>
  <c r="B1200" i="1"/>
  <c r="B663" i="1"/>
  <c r="B340" i="1"/>
  <c r="B1207" i="1"/>
  <c r="B1557" i="1"/>
  <c r="B837" i="1"/>
  <c r="B1163" i="1"/>
  <c r="B1052" i="1"/>
  <c r="B129" i="1"/>
  <c r="B1033" i="1"/>
  <c r="B824" i="1"/>
  <c r="B846" i="1"/>
  <c r="B349" i="1"/>
  <c r="B409" i="1"/>
  <c r="B1535" i="1"/>
  <c r="B878" i="1"/>
  <c r="B990" i="1"/>
  <c r="B757" i="1"/>
  <c r="B790" i="1"/>
  <c r="B685" i="1"/>
  <c r="B759" i="1"/>
  <c r="B1246" i="1"/>
  <c r="B945" i="1"/>
  <c r="B133" i="1"/>
  <c r="B1588" i="1"/>
  <c r="B165" i="1"/>
  <c r="B1327" i="1"/>
  <c r="B893" i="1"/>
  <c r="B1454" i="1"/>
  <c r="B1593" i="1"/>
  <c r="B576" i="1"/>
  <c r="B625" i="1"/>
  <c r="B1312" i="1"/>
  <c r="B215" i="1"/>
  <c r="B216" i="1"/>
  <c r="B792" i="1"/>
  <c r="B355" i="1"/>
  <c r="B577" i="1"/>
  <c r="B476" i="1"/>
  <c r="B101" i="1"/>
  <c r="B180" i="1"/>
  <c r="B1544" i="1"/>
  <c r="B342" i="1"/>
  <c r="B566" i="1"/>
  <c r="B214" i="1"/>
  <c r="B176" i="1"/>
  <c r="B1268" i="1"/>
  <c r="B1020" i="1"/>
  <c r="B1297" i="1"/>
  <c r="B1344" i="1"/>
  <c r="B542" i="1"/>
  <c r="B213" i="1"/>
  <c r="B845" i="1"/>
  <c r="B1193" i="1"/>
  <c r="B623" i="1"/>
  <c r="B765" i="1"/>
  <c r="B1091" i="1"/>
  <c r="B941" i="1"/>
  <c r="B1051" i="1"/>
  <c r="B1577" i="1"/>
  <c r="B1518" i="1"/>
  <c r="B862" i="1"/>
  <c r="B458" i="1"/>
  <c r="B1476" i="1"/>
  <c r="B208" i="1"/>
  <c r="B1251" i="1"/>
  <c r="B1505" i="1"/>
  <c r="B936" i="1"/>
  <c r="B1013" i="1"/>
  <c r="B1024" i="1"/>
  <c r="B1019" i="1"/>
  <c r="B1214" i="1"/>
  <c r="B480" i="1"/>
  <c r="B110" i="1"/>
  <c r="B959" i="1"/>
  <c r="B1546" i="1"/>
  <c r="B1014" i="1"/>
  <c r="B1282" i="1"/>
  <c r="B996" i="1"/>
  <c r="B1277" i="1"/>
  <c r="B962" i="1"/>
  <c r="B1299" i="1"/>
  <c r="B314" i="1"/>
  <c r="B954" i="1"/>
  <c r="B1285" i="1"/>
  <c r="B1197" i="1"/>
  <c r="B859" i="1"/>
  <c r="B1017" i="1"/>
  <c r="B1235" i="1"/>
  <c r="B41" i="1"/>
  <c r="B37" i="1"/>
  <c r="B621" i="1"/>
  <c r="B1119" i="1"/>
  <c r="B1259" i="1"/>
  <c r="B1253" i="1"/>
  <c r="B163" i="1"/>
  <c r="B985" i="1"/>
  <c r="B1042" i="1"/>
  <c r="B1385" i="1"/>
  <c r="B1562" i="1"/>
  <c r="B131" i="1"/>
  <c r="B377" i="1"/>
  <c r="B217" i="1"/>
  <c r="B387" i="1"/>
  <c r="B373" i="1"/>
  <c r="B1405" i="1"/>
  <c r="B1441" i="1"/>
  <c r="B1516" i="1"/>
  <c r="B552" i="1"/>
  <c r="B1032" i="1"/>
  <c r="B643" i="1"/>
  <c r="B444" i="1"/>
  <c r="B1514" i="1"/>
</calcChain>
</file>

<file path=xl/sharedStrings.xml><?xml version="1.0" encoding="utf-8"?>
<sst xmlns="http://schemas.openxmlformats.org/spreadsheetml/2006/main" count="12" uniqueCount="6">
  <si>
    <t>ΑΣΕΠ
Β΄ΔΙΕΥΘΥΝΣΗ ΕΠΙΛΟΓΗΣ ΠΡΟΣΩΠΙΚΟΥ</t>
  </si>
  <si>
    <t>Α/Α</t>
  </si>
  <si>
    <t>ΑΡΙΘΜΟΣ ΜΗΤΡΩΟΥ ΥΠΟΨΗΦΙΟΥ</t>
  </si>
  <si>
    <t>ΠΡΟΚΗΡΥΞΗ 2Κ/2022
ΚΑΤΗΓΟΡΙΑ ΠΑΝΕΠΙΣΤΗΜΙΑΚΗΣ ΕΚΠΑΙΔΕΥΣΗΣ
Α΄ ΠΡΟΣΚΛΗΣΗ ΥΠΟΨΗΦΙΩΝ
ΓΙΑ ΥΠΟΒΟΛΗ ΔΙΚΑΙΟΛΟΓΗΤΙΚΩΝ</t>
  </si>
  <si>
    <t>ΠΡΟΚΗΡΥΞΗ 2Κ/2022
ΚΑΤΗΓΟΡΙΕΣ ΔΕΥΤΕΡΟΒΑΘΜΙΑΣ &amp; ΥΠΟΧΡΕΩΤΙΚΗΣ   ΕΚΠΑΙΔΕΥΣΗΣ
Α΄ΠΡΟΣΚΛΗΣΗ ΥΠΟΨΗΦΙΩΝ
ΓΙΑ ΥΠΟΒΟΛΗ ΔΙΚΑΙΟΛΟΓΗΤΙΚΩΝ</t>
  </si>
  <si>
    <t>ΠΡΟΚΗΡΥΞΗ 2Κ/2022
ΚΑΤΗΓΟΡΙΑ ΤΕΧΝΟΛΟΓΙΚΗΣ ΕΚΠΑΙΔΕΥΣΗΣ
Α΄ΠΡΟΣΚΛΗΣΗ ΥΠΟΨΗΦΙΩΝ
ΓΙΑ ΥΠΟΒΟΛΗ ΔΙΚΑΙΟΛΟΓΗΤΙΚΩΝ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</si>
</sst>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17">
    <xf numFmtId="0" fontId="0" fillId="0" borderId="0" xfId="0"/>
    <xf numFmtId="0" fontId="2" fillId="0" borderId="3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0" fillId="0" borderId="0" xfId="0" applyBorder="1"/>
    <xf numFmtId="0" fontId="2" fillId="0" borderId="7" xfId="0" applyFont="1" applyBorder="1" applyAlignment="1">
      <alignment horizontal="center"/>
    </xf>
    <xf numFmtId="0" fontId="2" fillId="0" borderId="8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</cellXfs>
  <cellStyles count="2">
    <cellStyle name="Κανονικό" xfId="0" builtinId="0"/>
    <cellStyle name="Κανονικό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595"/>
  <sheetViews>
    <sheetView topLeftCell="A1558" workbookViewId="0">
      <selection activeCell="G12" sqref="G12"/>
    </sheetView>
  </sheetViews>
  <sheetFormatPr defaultRowHeight="15" x14ac:dyDescent="0.25"/>
  <cols>
    <col min="1" max="1" width="9.140625" style="5"/>
    <col min="2" max="2" width="40.7109375" style="5" customWidth="1"/>
  </cols>
  <sheetData>
    <row r="1" spans="1:2" ht="50.25" customHeight="1" x14ac:dyDescent="0.25">
      <c r="A1" s="11" t="s">
        <v>0</v>
      </c>
      <c r="B1" s="12"/>
    </row>
    <row r="2" spans="1:2" x14ac:dyDescent="0.25">
      <c r="A2" s="13"/>
      <c r="B2" s="14"/>
    </row>
    <row r="3" spans="1:2" ht="71.25" customHeight="1" x14ac:dyDescent="0.25">
      <c r="A3" s="15" t="s">
        <v>3</v>
      </c>
      <c r="B3" s="16"/>
    </row>
    <row r="4" spans="1:2" x14ac:dyDescent="0.25">
      <c r="A4" s="1"/>
      <c r="B4" s="2"/>
    </row>
    <row r="5" spans="1:2" x14ac:dyDescent="0.25">
      <c r="A5" s="3" t="s">
        <v>1</v>
      </c>
      <c r="B5" s="4" t="s">
        <v>2</v>
      </c>
    </row>
    <row r="6" spans="1:2" x14ac:dyDescent="0.25">
      <c r="A6" s="6">
        <v>1</v>
      </c>
      <c r="B6" s="6" t="str">
        <f>"00001299"</f>
        <v>00001299</v>
      </c>
    </row>
    <row r="7" spans="1:2" x14ac:dyDescent="0.25">
      <c r="A7" s="6">
        <v>2</v>
      </c>
      <c r="B7" s="6" t="str">
        <f>"00001399"</f>
        <v>00001399</v>
      </c>
    </row>
    <row r="8" spans="1:2" x14ac:dyDescent="0.25">
      <c r="A8" s="6">
        <v>3</v>
      </c>
      <c r="B8" s="6" t="str">
        <f>"00001734"</f>
        <v>00001734</v>
      </c>
    </row>
    <row r="9" spans="1:2" x14ac:dyDescent="0.25">
      <c r="A9" s="6">
        <v>4</v>
      </c>
      <c r="B9" s="6" t="str">
        <f>"00002886"</f>
        <v>00002886</v>
      </c>
    </row>
    <row r="10" spans="1:2" x14ac:dyDescent="0.25">
      <c r="A10" s="6">
        <v>5</v>
      </c>
      <c r="B10" s="6" t="str">
        <f>"00003691"</f>
        <v>00003691</v>
      </c>
    </row>
    <row r="11" spans="1:2" x14ac:dyDescent="0.25">
      <c r="A11" s="6">
        <v>6</v>
      </c>
      <c r="B11" s="6" t="str">
        <f>"00003966"</f>
        <v>00003966</v>
      </c>
    </row>
    <row r="12" spans="1:2" x14ac:dyDescent="0.25">
      <c r="A12" s="6">
        <v>7</v>
      </c>
      <c r="B12" s="6" t="str">
        <f>"00005844"</f>
        <v>00005844</v>
      </c>
    </row>
    <row r="13" spans="1:2" x14ac:dyDescent="0.25">
      <c r="A13" s="6">
        <v>8</v>
      </c>
      <c r="B13" s="6" t="str">
        <f>"00007276"</f>
        <v>00007276</v>
      </c>
    </row>
    <row r="14" spans="1:2" x14ac:dyDescent="0.25">
      <c r="A14" s="6">
        <v>9</v>
      </c>
      <c r="B14" s="6" t="str">
        <f>"00007375"</f>
        <v>00007375</v>
      </c>
    </row>
    <row r="15" spans="1:2" x14ac:dyDescent="0.25">
      <c r="A15" s="6">
        <v>10</v>
      </c>
      <c r="B15" s="6" t="str">
        <f>"00008000"</f>
        <v>00008000</v>
      </c>
    </row>
    <row r="16" spans="1:2" x14ac:dyDescent="0.25">
      <c r="A16" s="6">
        <v>11</v>
      </c>
      <c r="B16" s="6" t="str">
        <f>"00009174"</f>
        <v>00009174</v>
      </c>
    </row>
    <row r="17" spans="1:2" x14ac:dyDescent="0.25">
      <c r="A17" s="6">
        <v>12</v>
      </c>
      <c r="B17" s="6" t="str">
        <f>"00010176"</f>
        <v>00010176</v>
      </c>
    </row>
    <row r="18" spans="1:2" x14ac:dyDescent="0.25">
      <c r="A18" s="6">
        <v>13</v>
      </c>
      <c r="B18" s="6" t="str">
        <f>"00010386"</f>
        <v>00010386</v>
      </c>
    </row>
    <row r="19" spans="1:2" x14ac:dyDescent="0.25">
      <c r="A19" s="6">
        <v>14</v>
      </c>
      <c r="B19" s="6" t="str">
        <f>"00010548"</f>
        <v>00010548</v>
      </c>
    </row>
    <row r="20" spans="1:2" x14ac:dyDescent="0.25">
      <c r="A20" s="6">
        <v>15</v>
      </c>
      <c r="B20" s="6" t="str">
        <f>"00010873"</f>
        <v>00010873</v>
      </c>
    </row>
    <row r="21" spans="1:2" x14ac:dyDescent="0.25">
      <c r="A21" s="6">
        <v>16</v>
      </c>
      <c r="B21" s="6" t="str">
        <f>"00010934"</f>
        <v>00010934</v>
      </c>
    </row>
    <row r="22" spans="1:2" x14ac:dyDescent="0.25">
      <c r="A22" s="6">
        <v>17</v>
      </c>
      <c r="B22" s="6" t="str">
        <f>"00011101"</f>
        <v>00011101</v>
      </c>
    </row>
    <row r="23" spans="1:2" x14ac:dyDescent="0.25">
      <c r="A23" s="6">
        <v>18</v>
      </c>
      <c r="B23" s="6" t="str">
        <f>"00011173"</f>
        <v>00011173</v>
      </c>
    </row>
    <row r="24" spans="1:2" x14ac:dyDescent="0.25">
      <c r="A24" s="6">
        <v>19</v>
      </c>
      <c r="B24" s="6" t="str">
        <f>"00011372"</f>
        <v>00011372</v>
      </c>
    </row>
    <row r="25" spans="1:2" x14ac:dyDescent="0.25">
      <c r="A25" s="6">
        <v>20</v>
      </c>
      <c r="B25" s="6" t="str">
        <f>"00011383"</f>
        <v>00011383</v>
      </c>
    </row>
    <row r="26" spans="1:2" x14ac:dyDescent="0.25">
      <c r="A26" s="6">
        <v>21</v>
      </c>
      <c r="B26" s="6" t="str">
        <f>"00011534"</f>
        <v>00011534</v>
      </c>
    </row>
    <row r="27" spans="1:2" x14ac:dyDescent="0.25">
      <c r="A27" s="6">
        <v>22</v>
      </c>
      <c r="B27" s="6" t="str">
        <f>"00011554"</f>
        <v>00011554</v>
      </c>
    </row>
    <row r="28" spans="1:2" x14ac:dyDescent="0.25">
      <c r="A28" s="6">
        <v>23</v>
      </c>
      <c r="B28" s="6" t="str">
        <f>"00011671"</f>
        <v>00011671</v>
      </c>
    </row>
    <row r="29" spans="1:2" x14ac:dyDescent="0.25">
      <c r="A29" s="6">
        <v>24</v>
      </c>
      <c r="B29" s="6" t="str">
        <f>"00011747"</f>
        <v>00011747</v>
      </c>
    </row>
    <row r="30" spans="1:2" x14ac:dyDescent="0.25">
      <c r="A30" s="6">
        <v>25</v>
      </c>
      <c r="B30" s="6" t="str">
        <f>"00011767"</f>
        <v>00011767</v>
      </c>
    </row>
    <row r="31" spans="1:2" x14ac:dyDescent="0.25">
      <c r="A31" s="6">
        <v>26</v>
      </c>
      <c r="B31" s="6" t="str">
        <f>"00011918"</f>
        <v>00011918</v>
      </c>
    </row>
    <row r="32" spans="1:2" x14ac:dyDescent="0.25">
      <c r="A32" s="6">
        <v>27</v>
      </c>
      <c r="B32" s="6" t="str">
        <f>"00012383"</f>
        <v>00012383</v>
      </c>
    </row>
    <row r="33" spans="1:2" x14ac:dyDescent="0.25">
      <c r="A33" s="6">
        <v>28</v>
      </c>
      <c r="B33" s="6" t="str">
        <f>"00012444"</f>
        <v>00012444</v>
      </c>
    </row>
    <row r="34" spans="1:2" x14ac:dyDescent="0.25">
      <c r="A34" s="6">
        <v>29</v>
      </c>
      <c r="B34" s="6" t="str">
        <f>"00012515"</f>
        <v>00012515</v>
      </c>
    </row>
    <row r="35" spans="1:2" x14ac:dyDescent="0.25">
      <c r="A35" s="6">
        <v>30</v>
      </c>
      <c r="B35" s="6" t="str">
        <f>"00012583"</f>
        <v>00012583</v>
      </c>
    </row>
    <row r="36" spans="1:2" x14ac:dyDescent="0.25">
      <c r="A36" s="6">
        <v>31</v>
      </c>
      <c r="B36" s="6" t="str">
        <f>"00012609"</f>
        <v>00012609</v>
      </c>
    </row>
    <row r="37" spans="1:2" x14ac:dyDescent="0.25">
      <c r="A37" s="6">
        <v>32</v>
      </c>
      <c r="B37" s="6" t="str">
        <f>"00012646"</f>
        <v>00012646</v>
      </c>
    </row>
    <row r="38" spans="1:2" x14ac:dyDescent="0.25">
      <c r="A38" s="6">
        <v>33</v>
      </c>
      <c r="B38" s="6" t="str">
        <f>"00012791"</f>
        <v>00012791</v>
      </c>
    </row>
    <row r="39" spans="1:2" x14ac:dyDescent="0.25">
      <c r="A39" s="6">
        <v>34</v>
      </c>
      <c r="B39" s="6" t="str">
        <f>"00012833"</f>
        <v>00012833</v>
      </c>
    </row>
    <row r="40" spans="1:2" x14ac:dyDescent="0.25">
      <c r="A40" s="6">
        <v>35</v>
      </c>
      <c r="B40" s="6" t="str">
        <f>"00012962"</f>
        <v>00012962</v>
      </c>
    </row>
    <row r="41" spans="1:2" x14ac:dyDescent="0.25">
      <c r="A41" s="6">
        <v>36</v>
      </c>
      <c r="B41" s="6" t="str">
        <f>"00013153"</f>
        <v>00013153</v>
      </c>
    </row>
    <row r="42" spans="1:2" x14ac:dyDescent="0.25">
      <c r="A42" s="6">
        <v>37</v>
      </c>
      <c r="B42" s="6" t="str">
        <f>"00013218"</f>
        <v>00013218</v>
      </c>
    </row>
    <row r="43" spans="1:2" x14ac:dyDescent="0.25">
      <c r="A43" s="6">
        <v>38</v>
      </c>
      <c r="B43" s="6" t="str">
        <f>"00013225"</f>
        <v>00013225</v>
      </c>
    </row>
    <row r="44" spans="1:2" x14ac:dyDescent="0.25">
      <c r="A44" s="6">
        <v>39</v>
      </c>
      <c r="B44" s="6" t="str">
        <f>"00013248"</f>
        <v>00013248</v>
      </c>
    </row>
    <row r="45" spans="1:2" x14ac:dyDescent="0.25">
      <c r="A45" s="6">
        <v>40</v>
      </c>
      <c r="B45" s="6" t="str">
        <f>"00013380"</f>
        <v>00013380</v>
      </c>
    </row>
    <row r="46" spans="1:2" x14ac:dyDescent="0.25">
      <c r="A46" s="6">
        <v>41</v>
      </c>
      <c r="B46" s="6" t="str">
        <f>"00013508"</f>
        <v>00013508</v>
      </c>
    </row>
    <row r="47" spans="1:2" x14ac:dyDescent="0.25">
      <c r="A47" s="6">
        <v>42</v>
      </c>
      <c r="B47" s="6" t="str">
        <f>"00013980"</f>
        <v>00013980</v>
      </c>
    </row>
    <row r="48" spans="1:2" x14ac:dyDescent="0.25">
      <c r="A48" s="6">
        <v>43</v>
      </c>
      <c r="B48" s="6" t="str">
        <f>"00014025"</f>
        <v>00014025</v>
      </c>
    </row>
    <row r="49" spans="1:2" x14ac:dyDescent="0.25">
      <c r="A49" s="6">
        <v>44</v>
      </c>
      <c r="B49" s="6" t="str">
        <f>"00014439"</f>
        <v>00014439</v>
      </c>
    </row>
    <row r="50" spans="1:2" x14ac:dyDescent="0.25">
      <c r="A50" s="6">
        <v>45</v>
      </c>
      <c r="B50" s="6" t="str">
        <f>"00014468"</f>
        <v>00014468</v>
      </c>
    </row>
    <row r="51" spans="1:2" x14ac:dyDescent="0.25">
      <c r="A51" s="6">
        <v>46</v>
      </c>
      <c r="B51" s="6" t="str">
        <f>"00014487"</f>
        <v>00014487</v>
      </c>
    </row>
    <row r="52" spans="1:2" x14ac:dyDescent="0.25">
      <c r="A52" s="6">
        <v>47</v>
      </c>
      <c r="B52" s="6" t="str">
        <f>"00014613"</f>
        <v>00014613</v>
      </c>
    </row>
    <row r="53" spans="1:2" x14ac:dyDescent="0.25">
      <c r="A53" s="6">
        <v>48</v>
      </c>
      <c r="B53" s="6" t="str">
        <f>"00014654"</f>
        <v>00014654</v>
      </c>
    </row>
    <row r="54" spans="1:2" x14ac:dyDescent="0.25">
      <c r="A54" s="6">
        <v>49</v>
      </c>
      <c r="B54" s="6" t="str">
        <f>"00014680"</f>
        <v>00014680</v>
      </c>
    </row>
    <row r="55" spans="1:2" x14ac:dyDescent="0.25">
      <c r="A55" s="6">
        <v>50</v>
      </c>
      <c r="B55" s="6" t="str">
        <f>"00014715"</f>
        <v>00014715</v>
      </c>
    </row>
    <row r="56" spans="1:2" x14ac:dyDescent="0.25">
      <c r="A56" s="6">
        <v>51</v>
      </c>
      <c r="B56" s="6" t="str">
        <f>"00014837"</f>
        <v>00014837</v>
      </c>
    </row>
    <row r="57" spans="1:2" x14ac:dyDescent="0.25">
      <c r="A57" s="6">
        <v>52</v>
      </c>
      <c r="B57" s="6" t="str">
        <f>"00014871"</f>
        <v>00014871</v>
      </c>
    </row>
    <row r="58" spans="1:2" x14ac:dyDescent="0.25">
      <c r="A58" s="6">
        <v>53</v>
      </c>
      <c r="B58" s="6" t="str">
        <f>"00015054"</f>
        <v>00015054</v>
      </c>
    </row>
    <row r="59" spans="1:2" x14ac:dyDescent="0.25">
      <c r="A59" s="6">
        <v>54</v>
      </c>
      <c r="B59" s="6" t="str">
        <f>"00015085"</f>
        <v>00015085</v>
      </c>
    </row>
    <row r="60" spans="1:2" x14ac:dyDescent="0.25">
      <c r="A60" s="6">
        <v>55</v>
      </c>
      <c r="B60" s="6" t="str">
        <f>"00015113"</f>
        <v>00015113</v>
      </c>
    </row>
    <row r="61" spans="1:2" x14ac:dyDescent="0.25">
      <c r="A61" s="6">
        <v>56</v>
      </c>
      <c r="B61" s="6" t="str">
        <f>"00015180"</f>
        <v>00015180</v>
      </c>
    </row>
    <row r="62" spans="1:2" x14ac:dyDescent="0.25">
      <c r="A62" s="6">
        <v>57</v>
      </c>
      <c r="B62" s="6" t="str">
        <f>"00016567"</f>
        <v>00016567</v>
      </c>
    </row>
    <row r="63" spans="1:2" x14ac:dyDescent="0.25">
      <c r="A63" s="6">
        <v>58</v>
      </c>
      <c r="B63" s="6" t="str">
        <f>"00017408"</f>
        <v>00017408</v>
      </c>
    </row>
    <row r="64" spans="1:2" x14ac:dyDescent="0.25">
      <c r="A64" s="6">
        <v>59</v>
      </c>
      <c r="B64" s="6" t="str">
        <f>"00018948"</f>
        <v>00018948</v>
      </c>
    </row>
    <row r="65" spans="1:2" x14ac:dyDescent="0.25">
      <c r="A65" s="6">
        <v>60</v>
      </c>
      <c r="B65" s="6" t="str">
        <f>"00021037"</f>
        <v>00021037</v>
      </c>
    </row>
    <row r="66" spans="1:2" x14ac:dyDescent="0.25">
      <c r="A66" s="6">
        <v>61</v>
      </c>
      <c r="B66" s="6" t="str">
        <f>"00021478"</f>
        <v>00021478</v>
      </c>
    </row>
    <row r="67" spans="1:2" x14ac:dyDescent="0.25">
      <c r="A67" s="6">
        <v>62</v>
      </c>
      <c r="B67" s="6" t="str">
        <f>"00022581"</f>
        <v>00022581</v>
      </c>
    </row>
    <row r="68" spans="1:2" x14ac:dyDescent="0.25">
      <c r="A68" s="6">
        <v>63</v>
      </c>
      <c r="B68" s="6" t="str">
        <f>"00022610"</f>
        <v>00022610</v>
      </c>
    </row>
    <row r="69" spans="1:2" x14ac:dyDescent="0.25">
      <c r="A69" s="6">
        <v>64</v>
      </c>
      <c r="B69" s="6" t="str">
        <f>"00025106"</f>
        <v>00025106</v>
      </c>
    </row>
    <row r="70" spans="1:2" x14ac:dyDescent="0.25">
      <c r="A70" s="6">
        <v>65</v>
      </c>
      <c r="B70" s="6" t="str">
        <f>"00025543"</f>
        <v>00025543</v>
      </c>
    </row>
    <row r="71" spans="1:2" x14ac:dyDescent="0.25">
      <c r="A71" s="6">
        <v>66</v>
      </c>
      <c r="B71" s="6" t="str">
        <f>"00027401"</f>
        <v>00027401</v>
      </c>
    </row>
    <row r="72" spans="1:2" x14ac:dyDescent="0.25">
      <c r="A72" s="6">
        <v>67</v>
      </c>
      <c r="B72" s="6" t="str">
        <f>"00032639"</f>
        <v>00032639</v>
      </c>
    </row>
    <row r="73" spans="1:2" x14ac:dyDescent="0.25">
      <c r="A73" s="6">
        <v>68</v>
      </c>
      <c r="B73" s="6" t="str">
        <f>"00036994"</f>
        <v>00036994</v>
      </c>
    </row>
    <row r="74" spans="1:2" x14ac:dyDescent="0.25">
      <c r="A74" s="6">
        <v>69</v>
      </c>
      <c r="B74" s="6" t="str">
        <f>"00038034"</f>
        <v>00038034</v>
      </c>
    </row>
    <row r="75" spans="1:2" x14ac:dyDescent="0.25">
      <c r="A75" s="6">
        <v>70</v>
      </c>
      <c r="B75" s="6" t="str">
        <f>"00038126"</f>
        <v>00038126</v>
      </c>
    </row>
    <row r="76" spans="1:2" x14ac:dyDescent="0.25">
      <c r="A76" s="6">
        <v>71</v>
      </c>
      <c r="B76" s="6" t="str">
        <f>"00042882"</f>
        <v>00042882</v>
      </c>
    </row>
    <row r="77" spans="1:2" x14ac:dyDescent="0.25">
      <c r="A77" s="6">
        <v>72</v>
      </c>
      <c r="B77" s="6" t="str">
        <f>"00044221"</f>
        <v>00044221</v>
      </c>
    </row>
    <row r="78" spans="1:2" x14ac:dyDescent="0.25">
      <c r="A78" s="6">
        <v>73</v>
      </c>
      <c r="B78" s="6" t="str">
        <f>"00044232"</f>
        <v>00044232</v>
      </c>
    </row>
    <row r="79" spans="1:2" x14ac:dyDescent="0.25">
      <c r="A79" s="6">
        <v>74</v>
      </c>
      <c r="B79" s="6" t="str">
        <f>"00045249"</f>
        <v>00045249</v>
      </c>
    </row>
    <row r="80" spans="1:2" x14ac:dyDescent="0.25">
      <c r="A80" s="6">
        <v>75</v>
      </c>
      <c r="B80" s="6" t="str">
        <f>"00046060"</f>
        <v>00046060</v>
      </c>
    </row>
    <row r="81" spans="1:2" x14ac:dyDescent="0.25">
      <c r="A81" s="6">
        <v>76</v>
      </c>
      <c r="B81" s="6" t="str">
        <f>"00062919"</f>
        <v>00062919</v>
      </c>
    </row>
    <row r="82" spans="1:2" x14ac:dyDescent="0.25">
      <c r="A82" s="6">
        <v>77</v>
      </c>
      <c r="B82" s="6" t="str">
        <f>"00082803"</f>
        <v>00082803</v>
      </c>
    </row>
    <row r="83" spans="1:2" x14ac:dyDescent="0.25">
      <c r="A83" s="6">
        <v>78</v>
      </c>
      <c r="B83" s="6" t="str">
        <f>"00083339"</f>
        <v>00083339</v>
      </c>
    </row>
    <row r="84" spans="1:2" x14ac:dyDescent="0.25">
      <c r="A84" s="6">
        <v>79</v>
      </c>
      <c r="B84" s="6" t="str">
        <f>"00083735"</f>
        <v>00083735</v>
      </c>
    </row>
    <row r="85" spans="1:2" x14ac:dyDescent="0.25">
      <c r="A85" s="6">
        <v>80</v>
      </c>
      <c r="B85" s="6" t="str">
        <f>"00083917"</f>
        <v>00083917</v>
      </c>
    </row>
    <row r="86" spans="1:2" x14ac:dyDescent="0.25">
      <c r="A86" s="6">
        <v>81</v>
      </c>
      <c r="B86" s="6" t="str">
        <f>"00084204"</f>
        <v>00084204</v>
      </c>
    </row>
    <row r="87" spans="1:2" x14ac:dyDescent="0.25">
      <c r="A87" s="6">
        <v>82</v>
      </c>
      <c r="B87" s="6" t="str">
        <f>"00085290"</f>
        <v>00085290</v>
      </c>
    </row>
    <row r="88" spans="1:2" x14ac:dyDescent="0.25">
      <c r="A88" s="6">
        <v>83</v>
      </c>
      <c r="B88" s="6" t="str">
        <f>"00085446"</f>
        <v>00085446</v>
      </c>
    </row>
    <row r="89" spans="1:2" x14ac:dyDescent="0.25">
      <c r="A89" s="6">
        <v>84</v>
      </c>
      <c r="B89" s="6" t="str">
        <f>"00087295"</f>
        <v>00087295</v>
      </c>
    </row>
    <row r="90" spans="1:2" x14ac:dyDescent="0.25">
      <c r="A90" s="6">
        <v>85</v>
      </c>
      <c r="B90" s="6" t="str">
        <f>"00088003"</f>
        <v>00088003</v>
      </c>
    </row>
    <row r="91" spans="1:2" x14ac:dyDescent="0.25">
      <c r="A91" s="6">
        <v>86</v>
      </c>
      <c r="B91" s="6" t="str">
        <f>"00088662"</f>
        <v>00088662</v>
      </c>
    </row>
    <row r="92" spans="1:2" x14ac:dyDescent="0.25">
      <c r="A92" s="6">
        <v>87</v>
      </c>
      <c r="B92" s="6" t="str">
        <f>"00091662"</f>
        <v>00091662</v>
      </c>
    </row>
    <row r="93" spans="1:2" x14ac:dyDescent="0.25">
      <c r="A93" s="6">
        <v>88</v>
      </c>
      <c r="B93" s="6" t="str">
        <f>"00093281"</f>
        <v>00093281</v>
      </c>
    </row>
    <row r="94" spans="1:2" x14ac:dyDescent="0.25">
      <c r="A94" s="6">
        <v>89</v>
      </c>
      <c r="B94" s="6" t="str">
        <f>"00093822"</f>
        <v>00093822</v>
      </c>
    </row>
    <row r="95" spans="1:2" x14ac:dyDescent="0.25">
      <c r="A95" s="6">
        <v>90</v>
      </c>
      <c r="B95" s="6" t="str">
        <f>"00093873"</f>
        <v>00093873</v>
      </c>
    </row>
    <row r="96" spans="1:2" x14ac:dyDescent="0.25">
      <c r="A96" s="6">
        <v>91</v>
      </c>
      <c r="B96" s="6" t="str">
        <f>"00094676"</f>
        <v>00094676</v>
      </c>
    </row>
    <row r="97" spans="1:2" x14ac:dyDescent="0.25">
      <c r="A97" s="6">
        <v>92</v>
      </c>
      <c r="B97" s="6" t="str">
        <f>"00095369"</f>
        <v>00095369</v>
      </c>
    </row>
    <row r="98" spans="1:2" x14ac:dyDescent="0.25">
      <c r="A98" s="6">
        <v>93</v>
      </c>
      <c r="B98" s="6" t="str">
        <f>"00096894"</f>
        <v>00096894</v>
      </c>
    </row>
    <row r="99" spans="1:2" x14ac:dyDescent="0.25">
      <c r="A99" s="6">
        <v>94</v>
      </c>
      <c r="B99" s="6" t="str">
        <f>"00101931"</f>
        <v>00101931</v>
      </c>
    </row>
    <row r="100" spans="1:2" x14ac:dyDescent="0.25">
      <c r="A100" s="6">
        <v>95</v>
      </c>
      <c r="B100" s="6" t="str">
        <f>"00101950"</f>
        <v>00101950</v>
      </c>
    </row>
    <row r="101" spans="1:2" x14ac:dyDescent="0.25">
      <c r="A101" s="6">
        <v>96</v>
      </c>
      <c r="B101" s="6" t="str">
        <f>"00103290"</f>
        <v>00103290</v>
      </c>
    </row>
    <row r="102" spans="1:2" x14ac:dyDescent="0.25">
      <c r="A102" s="6">
        <v>97</v>
      </c>
      <c r="B102" s="6" t="str">
        <f>"00103302"</f>
        <v>00103302</v>
      </c>
    </row>
    <row r="103" spans="1:2" x14ac:dyDescent="0.25">
      <c r="A103" s="6">
        <v>98</v>
      </c>
      <c r="B103" s="6" t="str">
        <f>"00104035"</f>
        <v>00104035</v>
      </c>
    </row>
    <row r="104" spans="1:2" x14ac:dyDescent="0.25">
      <c r="A104" s="6">
        <v>99</v>
      </c>
      <c r="B104" s="6" t="str">
        <f>"00104550"</f>
        <v>00104550</v>
      </c>
    </row>
    <row r="105" spans="1:2" x14ac:dyDescent="0.25">
      <c r="A105" s="6">
        <v>100</v>
      </c>
      <c r="B105" s="6" t="str">
        <f>"00104766"</f>
        <v>00104766</v>
      </c>
    </row>
    <row r="106" spans="1:2" x14ac:dyDescent="0.25">
      <c r="A106" s="6">
        <v>101</v>
      </c>
      <c r="B106" s="6" t="str">
        <f>"00105038"</f>
        <v>00105038</v>
      </c>
    </row>
    <row r="107" spans="1:2" x14ac:dyDescent="0.25">
      <c r="A107" s="6">
        <v>102</v>
      </c>
      <c r="B107" s="6" t="str">
        <f>"00105293"</f>
        <v>00105293</v>
      </c>
    </row>
    <row r="108" spans="1:2" x14ac:dyDescent="0.25">
      <c r="A108" s="6">
        <v>103</v>
      </c>
      <c r="B108" s="6" t="str">
        <f>"00105582"</f>
        <v>00105582</v>
      </c>
    </row>
    <row r="109" spans="1:2" x14ac:dyDescent="0.25">
      <c r="A109" s="6">
        <v>104</v>
      </c>
      <c r="B109" s="6" t="str">
        <f>"00106666"</f>
        <v>00106666</v>
      </c>
    </row>
    <row r="110" spans="1:2" x14ac:dyDescent="0.25">
      <c r="A110" s="6">
        <v>105</v>
      </c>
      <c r="B110" s="6" t="str">
        <f>"00107628"</f>
        <v>00107628</v>
      </c>
    </row>
    <row r="111" spans="1:2" x14ac:dyDescent="0.25">
      <c r="A111" s="6">
        <v>106</v>
      </c>
      <c r="B111" s="6" t="str">
        <f>"00108053"</f>
        <v>00108053</v>
      </c>
    </row>
    <row r="112" spans="1:2" x14ac:dyDescent="0.25">
      <c r="A112" s="6">
        <v>107</v>
      </c>
      <c r="B112" s="6" t="str">
        <f>"00108170"</f>
        <v>00108170</v>
      </c>
    </row>
    <row r="113" spans="1:2" x14ac:dyDescent="0.25">
      <c r="A113" s="6">
        <v>108</v>
      </c>
      <c r="B113" s="6" t="str">
        <f>"00108245"</f>
        <v>00108245</v>
      </c>
    </row>
    <row r="114" spans="1:2" x14ac:dyDescent="0.25">
      <c r="A114" s="6">
        <v>109</v>
      </c>
      <c r="B114" s="6" t="str">
        <f>"00108671"</f>
        <v>00108671</v>
      </c>
    </row>
    <row r="115" spans="1:2" x14ac:dyDescent="0.25">
      <c r="A115" s="6">
        <v>110</v>
      </c>
      <c r="B115" s="6" t="str">
        <f>"00109570"</f>
        <v>00109570</v>
      </c>
    </row>
    <row r="116" spans="1:2" x14ac:dyDescent="0.25">
      <c r="A116" s="6">
        <v>111</v>
      </c>
      <c r="B116" s="6" t="str">
        <f>"00111029"</f>
        <v>00111029</v>
      </c>
    </row>
    <row r="117" spans="1:2" x14ac:dyDescent="0.25">
      <c r="A117" s="6">
        <v>112</v>
      </c>
      <c r="B117" s="6" t="str">
        <f>"00111203"</f>
        <v>00111203</v>
      </c>
    </row>
    <row r="118" spans="1:2" x14ac:dyDescent="0.25">
      <c r="A118" s="6">
        <v>113</v>
      </c>
      <c r="B118" s="6" t="str">
        <f>"00111402"</f>
        <v>00111402</v>
      </c>
    </row>
    <row r="119" spans="1:2" x14ac:dyDescent="0.25">
      <c r="A119" s="6">
        <v>114</v>
      </c>
      <c r="B119" s="6" t="str">
        <f>"00112387"</f>
        <v>00112387</v>
      </c>
    </row>
    <row r="120" spans="1:2" x14ac:dyDescent="0.25">
      <c r="A120" s="6">
        <v>115</v>
      </c>
      <c r="B120" s="6" t="str">
        <f>"00112985"</f>
        <v>00112985</v>
      </c>
    </row>
    <row r="121" spans="1:2" x14ac:dyDescent="0.25">
      <c r="A121" s="6">
        <v>116</v>
      </c>
      <c r="B121" s="6" t="str">
        <f>"00113292"</f>
        <v>00113292</v>
      </c>
    </row>
    <row r="122" spans="1:2" x14ac:dyDescent="0.25">
      <c r="A122" s="6">
        <v>117</v>
      </c>
      <c r="B122" s="6" t="str">
        <f>"00113816"</f>
        <v>00113816</v>
      </c>
    </row>
    <row r="123" spans="1:2" x14ac:dyDescent="0.25">
      <c r="A123" s="6">
        <v>118</v>
      </c>
      <c r="B123" s="6" t="str">
        <f>"00113821"</f>
        <v>00113821</v>
      </c>
    </row>
    <row r="124" spans="1:2" x14ac:dyDescent="0.25">
      <c r="A124" s="6">
        <v>119</v>
      </c>
      <c r="B124" s="6" t="str">
        <f>"00113931"</f>
        <v>00113931</v>
      </c>
    </row>
    <row r="125" spans="1:2" x14ac:dyDescent="0.25">
      <c r="A125" s="6">
        <v>120</v>
      </c>
      <c r="B125" s="6" t="str">
        <f>"00114612"</f>
        <v>00114612</v>
      </c>
    </row>
    <row r="126" spans="1:2" x14ac:dyDescent="0.25">
      <c r="A126" s="6">
        <v>121</v>
      </c>
      <c r="B126" s="6" t="str">
        <f>"00114712"</f>
        <v>00114712</v>
      </c>
    </row>
    <row r="127" spans="1:2" x14ac:dyDescent="0.25">
      <c r="A127" s="6">
        <v>122</v>
      </c>
      <c r="B127" s="6" t="str">
        <f>"00114958"</f>
        <v>00114958</v>
      </c>
    </row>
    <row r="128" spans="1:2" x14ac:dyDescent="0.25">
      <c r="A128" s="6">
        <v>123</v>
      </c>
      <c r="B128" s="6" t="str">
        <f>"00115608"</f>
        <v>00115608</v>
      </c>
    </row>
    <row r="129" spans="1:2" x14ac:dyDescent="0.25">
      <c r="A129" s="6">
        <v>124</v>
      </c>
      <c r="B129" s="6" t="str">
        <f>"00115627"</f>
        <v>00115627</v>
      </c>
    </row>
    <row r="130" spans="1:2" x14ac:dyDescent="0.25">
      <c r="A130" s="6">
        <v>125</v>
      </c>
      <c r="B130" s="6" t="str">
        <f>"00115815"</f>
        <v>00115815</v>
      </c>
    </row>
    <row r="131" spans="1:2" x14ac:dyDescent="0.25">
      <c r="A131" s="6">
        <v>126</v>
      </c>
      <c r="B131" s="6" t="str">
        <f>"00115883"</f>
        <v>00115883</v>
      </c>
    </row>
    <row r="132" spans="1:2" x14ac:dyDescent="0.25">
      <c r="A132" s="6">
        <v>127</v>
      </c>
      <c r="B132" s="6" t="str">
        <f>"00116428"</f>
        <v>00116428</v>
      </c>
    </row>
    <row r="133" spans="1:2" x14ac:dyDescent="0.25">
      <c r="A133" s="6">
        <v>128</v>
      </c>
      <c r="B133" s="6" t="str">
        <f>"00116914"</f>
        <v>00116914</v>
      </c>
    </row>
    <row r="134" spans="1:2" x14ac:dyDescent="0.25">
      <c r="A134" s="6">
        <v>129</v>
      </c>
      <c r="B134" s="6" t="str">
        <f>"00117385"</f>
        <v>00117385</v>
      </c>
    </row>
    <row r="135" spans="1:2" x14ac:dyDescent="0.25">
      <c r="A135" s="6">
        <v>130</v>
      </c>
      <c r="B135" s="6" t="str">
        <f>"00117496"</f>
        <v>00117496</v>
      </c>
    </row>
    <row r="136" spans="1:2" x14ac:dyDescent="0.25">
      <c r="A136" s="6">
        <v>131</v>
      </c>
      <c r="B136" s="6" t="str">
        <f>"00117529"</f>
        <v>00117529</v>
      </c>
    </row>
    <row r="137" spans="1:2" x14ac:dyDescent="0.25">
      <c r="A137" s="6">
        <v>132</v>
      </c>
      <c r="B137" s="6" t="str">
        <f>"00117704"</f>
        <v>00117704</v>
      </c>
    </row>
    <row r="138" spans="1:2" x14ac:dyDescent="0.25">
      <c r="A138" s="6">
        <v>133</v>
      </c>
      <c r="B138" s="6" t="str">
        <f>"00118010"</f>
        <v>00118010</v>
      </c>
    </row>
    <row r="139" spans="1:2" x14ac:dyDescent="0.25">
      <c r="A139" s="6">
        <v>134</v>
      </c>
      <c r="B139" s="6" t="str">
        <f>"00118113"</f>
        <v>00118113</v>
      </c>
    </row>
    <row r="140" spans="1:2" x14ac:dyDescent="0.25">
      <c r="A140" s="6">
        <v>135</v>
      </c>
      <c r="B140" s="6" t="str">
        <f>"00118156"</f>
        <v>00118156</v>
      </c>
    </row>
    <row r="141" spans="1:2" x14ac:dyDescent="0.25">
      <c r="A141" s="6">
        <v>136</v>
      </c>
      <c r="B141" s="6" t="str">
        <f>"00118216"</f>
        <v>00118216</v>
      </c>
    </row>
    <row r="142" spans="1:2" x14ac:dyDescent="0.25">
      <c r="A142" s="6">
        <v>137</v>
      </c>
      <c r="B142" s="6" t="str">
        <f>"00118390"</f>
        <v>00118390</v>
      </c>
    </row>
    <row r="143" spans="1:2" x14ac:dyDescent="0.25">
      <c r="A143" s="6">
        <v>138</v>
      </c>
      <c r="B143" s="6" t="str">
        <f>"00118895"</f>
        <v>00118895</v>
      </c>
    </row>
    <row r="144" spans="1:2" x14ac:dyDescent="0.25">
      <c r="A144" s="6">
        <v>139</v>
      </c>
      <c r="B144" s="6" t="str">
        <f>"00119450"</f>
        <v>00119450</v>
      </c>
    </row>
    <row r="145" spans="1:2" x14ac:dyDescent="0.25">
      <c r="A145" s="6">
        <v>140</v>
      </c>
      <c r="B145" s="6" t="str">
        <f>"00120653"</f>
        <v>00120653</v>
      </c>
    </row>
    <row r="146" spans="1:2" x14ac:dyDescent="0.25">
      <c r="A146" s="6">
        <v>141</v>
      </c>
      <c r="B146" s="6" t="str">
        <f>"00120929"</f>
        <v>00120929</v>
      </c>
    </row>
    <row r="147" spans="1:2" x14ac:dyDescent="0.25">
      <c r="A147" s="6">
        <v>142</v>
      </c>
      <c r="B147" s="6" t="str">
        <f>"00120962"</f>
        <v>00120962</v>
      </c>
    </row>
    <row r="148" spans="1:2" x14ac:dyDescent="0.25">
      <c r="A148" s="6">
        <v>143</v>
      </c>
      <c r="B148" s="6" t="str">
        <f>"00120970"</f>
        <v>00120970</v>
      </c>
    </row>
    <row r="149" spans="1:2" x14ac:dyDescent="0.25">
      <c r="A149" s="6">
        <v>144</v>
      </c>
      <c r="B149" s="6" t="str">
        <f>"00121241"</f>
        <v>00121241</v>
      </c>
    </row>
    <row r="150" spans="1:2" x14ac:dyDescent="0.25">
      <c r="A150" s="6">
        <v>145</v>
      </c>
      <c r="B150" s="6" t="str">
        <f>"00121359"</f>
        <v>00121359</v>
      </c>
    </row>
    <row r="151" spans="1:2" x14ac:dyDescent="0.25">
      <c r="A151" s="6">
        <v>146</v>
      </c>
      <c r="B151" s="6" t="str">
        <f>"00121443"</f>
        <v>00121443</v>
      </c>
    </row>
    <row r="152" spans="1:2" x14ac:dyDescent="0.25">
      <c r="A152" s="6">
        <v>147</v>
      </c>
      <c r="B152" s="6" t="str">
        <f>"00121473"</f>
        <v>00121473</v>
      </c>
    </row>
    <row r="153" spans="1:2" x14ac:dyDescent="0.25">
      <c r="A153" s="6">
        <v>148</v>
      </c>
      <c r="B153" s="6" t="str">
        <f>"00121938"</f>
        <v>00121938</v>
      </c>
    </row>
    <row r="154" spans="1:2" x14ac:dyDescent="0.25">
      <c r="A154" s="6">
        <v>149</v>
      </c>
      <c r="B154" s="6" t="str">
        <f>"00122039"</f>
        <v>00122039</v>
      </c>
    </row>
    <row r="155" spans="1:2" x14ac:dyDescent="0.25">
      <c r="A155" s="6">
        <v>150</v>
      </c>
      <c r="B155" s="6" t="str">
        <f>"00122572"</f>
        <v>00122572</v>
      </c>
    </row>
    <row r="156" spans="1:2" x14ac:dyDescent="0.25">
      <c r="A156" s="6">
        <v>151</v>
      </c>
      <c r="B156" s="6" t="str">
        <f>"00122732"</f>
        <v>00122732</v>
      </c>
    </row>
    <row r="157" spans="1:2" x14ac:dyDescent="0.25">
      <c r="A157" s="6">
        <v>152</v>
      </c>
      <c r="B157" s="6" t="str">
        <f>"00122948"</f>
        <v>00122948</v>
      </c>
    </row>
    <row r="158" spans="1:2" x14ac:dyDescent="0.25">
      <c r="A158" s="6">
        <v>153</v>
      </c>
      <c r="B158" s="6" t="str">
        <f>"00123178"</f>
        <v>00123178</v>
      </c>
    </row>
    <row r="159" spans="1:2" x14ac:dyDescent="0.25">
      <c r="A159" s="6">
        <v>154</v>
      </c>
      <c r="B159" s="6" t="str">
        <f>"00123461"</f>
        <v>00123461</v>
      </c>
    </row>
    <row r="160" spans="1:2" x14ac:dyDescent="0.25">
      <c r="A160" s="6">
        <v>155</v>
      </c>
      <c r="B160" s="6" t="str">
        <f>"00123468"</f>
        <v>00123468</v>
      </c>
    </row>
    <row r="161" spans="1:2" x14ac:dyDescent="0.25">
      <c r="A161" s="6">
        <v>156</v>
      </c>
      <c r="B161" s="6" t="str">
        <f>"00123959"</f>
        <v>00123959</v>
      </c>
    </row>
    <row r="162" spans="1:2" x14ac:dyDescent="0.25">
      <c r="A162" s="6">
        <v>157</v>
      </c>
      <c r="B162" s="6" t="str">
        <f>"00125028"</f>
        <v>00125028</v>
      </c>
    </row>
    <row r="163" spans="1:2" x14ac:dyDescent="0.25">
      <c r="A163" s="6">
        <v>158</v>
      </c>
      <c r="B163" s="6" t="str">
        <f>"00125916"</f>
        <v>00125916</v>
      </c>
    </row>
    <row r="164" spans="1:2" x14ac:dyDescent="0.25">
      <c r="A164" s="6">
        <v>159</v>
      </c>
      <c r="B164" s="6" t="str">
        <f>"00126043"</f>
        <v>00126043</v>
      </c>
    </row>
    <row r="165" spans="1:2" x14ac:dyDescent="0.25">
      <c r="A165" s="6">
        <v>160</v>
      </c>
      <c r="B165" s="6" t="str">
        <f>"00126057"</f>
        <v>00126057</v>
      </c>
    </row>
    <row r="166" spans="1:2" x14ac:dyDescent="0.25">
      <c r="A166" s="6">
        <v>161</v>
      </c>
      <c r="B166" s="6" t="str">
        <f>"00126824"</f>
        <v>00126824</v>
      </c>
    </row>
    <row r="167" spans="1:2" x14ac:dyDescent="0.25">
      <c r="A167" s="6">
        <v>162</v>
      </c>
      <c r="B167" s="6" t="str">
        <f>"00126986"</f>
        <v>00126986</v>
      </c>
    </row>
    <row r="168" spans="1:2" x14ac:dyDescent="0.25">
      <c r="A168" s="6">
        <v>163</v>
      </c>
      <c r="B168" s="6" t="str">
        <f>"00127106"</f>
        <v>00127106</v>
      </c>
    </row>
    <row r="169" spans="1:2" x14ac:dyDescent="0.25">
      <c r="A169" s="6">
        <v>164</v>
      </c>
      <c r="B169" s="6" t="str">
        <f>"00127136"</f>
        <v>00127136</v>
      </c>
    </row>
    <row r="170" spans="1:2" x14ac:dyDescent="0.25">
      <c r="A170" s="6">
        <v>165</v>
      </c>
      <c r="B170" s="6" t="str">
        <f>"00127816"</f>
        <v>00127816</v>
      </c>
    </row>
    <row r="171" spans="1:2" x14ac:dyDescent="0.25">
      <c r="A171" s="6">
        <v>166</v>
      </c>
      <c r="B171" s="6" t="str">
        <f>"00127913"</f>
        <v>00127913</v>
      </c>
    </row>
    <row r="172" spans="1:2" x14ac:dyDescent="0.25">
      <c r="A172" s="6">
        <v>167</v>
      </c>
      <c r="B172" s="6" t="str">
        <f>"00128130"</f>
        <v>00128130</v>
      </c>
    </row>
    <row r="173" spans="1:2" x14ac:dyDescent="0.25">
      <c r="A173" s="6">
        <v>168</v>
      </c>
      <c r="B173" s="6" t="str">
        <f>"00128354"</f>
        <v>00128354</v>
      </c>
    </row>
    <row r="174" spans="1:2" x14ac:dyDescent="0.25">
      <c r="A174" s="6">
        <v>169</v>
      </c>
      <c r="B174" s="6" t="str">
        <f>"00128705"</f>
        <v>00128705</v>
      </c>
    </row>
    <row r="175" spans="1:2" x14ac:dyDescent="0.25">
      <c r="A175" s="6">
        <v>170</v>
      </c>
      <c r="B175" s="6" t="str">
        <f>"00129352"</f>
        <v>00129352</v>
      </c>
    </row>
    <row r="176" spans="1:2" x14ac:dyDescent="0.25">
      <c r="A176" s="6">
        <v>171</v>
      </c>
      <c r="B176" s="6" t="str">
        <f>"00129362"</f>
        <v>00129362</v>
      </c>
    </row>
    <row r="177" spans="1:2" x14ac:dyDescent="0.25">
      <c r="A177" s="6">
        <v>172</v>
      </c>
      <c r="B177" s="6" t="str">
        <f>"00129462"</f>
        <v>00129462</v>
      </c>
    </row>
    <row r="178" spans="1:2" x14ac:dyDescent="0.25">
      <c r="A178" s="6">
        <v>173</v>
      </c>
      <c r="B178" s="6" t="str">
        <f>"00129468"</f>
        <v>00129468</v>
      </c>
    </row>
    <row r="179" spans="1:2" x14ac:dyDescent="0.25">
      <c r="A179" s="6">
        <v>174</v>
      </c>
      <c r="B179" s="6" t="str">
        <f>"00129582"</f>
        <v>00129582</v>
      </c>
    </row>
    <row r="180" spans="1:2" x14ac:dyDescent="0.25">
      <c r="A180" s="6">
        <v>175</v>
      </c>
      <c r="B180" s="6" t="str">
        <f>"00129598"</f>
        <v>00129598</v>
      </c>
    </row>
    <row r="181" spans="1:2" x14ac:dyDescent="0.25">
      <c r="A181" s="6">
        <v>176</v>
      </c>
      <c r="B181" s="6" t="str">
        <f>"00129882"</f>
        <v>00129882</v>
      </c>
    </row>
    <row r="182" spans="1:2" x14ac:dyDescent="0.25">
      <c r="A182" s="6">
        <v>177</v>
      </c>
      <c r="B182" s="6" t="str">
        <f>"00130443"</f>
        <v>00130443</v>
      </c>
    </row>
    <row r="183" spans="1:2" x14ac:dyDescent="0.25">
      <c r="A183" s="6">
        <v>178</v>
      </c>
      <c r="B183" s="6" t="str">
        <f>"00130732"</f>
        <v>00130732</v>
      </c>
    </row>
    <row r="184" spans="1:2" x14ac:dyDescent="0.25">
      <c r="A184" s="6">
        <v>179</v>
      </c>
      <c r="B184" s="6" t="str">
        <f>"00130799"</f>
        <v>00130799</v>
      </c>
    </row>
    <row r="185" spans="1:2" x14ac:dyDescent="0.25">
      <c r="A185" s="6">
        <v>180</v>
      </c>
      <c r="B185" s="6" t="str">
        <f>"00130956"</f>
        <v>00130956</v>
      </c>
    </row>
    <row r="186" spans="1:2" x14ac:dyDescent="0.25">
      <c r="A186" s="6">
        <v>181</v>
      </c>
      <c r="B186" s="6" t="str">
        <f>"00131257"</f>
        <v>00131257</v>
      </c>
    </row>
    <row r="187" spans="1:2" x14ac:dyDescent="0.25">
      <c r="A187" s="6">
        <v>182</v>
      </c>
      <c r="B187" s="6" t="str">
        <f>"00131516"</f>
        <v>00131516</v>
      </c>
    </row>
    <row r="188" spans="1:2" x14ac:dyDescent="0.25">
      <c r="A188" s="6">
        <v>183</v>
      </c>
      <c r="B188" s="6" t="str">
        <f>"00131715"</f>
        <v>00131715</v>
      </c>
    </row>
    <row r="189" spans="1:2" x14ac:dyDescent="0.25">
      <c r="A189" s="6">
        <v>184</v>
      </c>
      <c r="B189" s="6" t="str">
        <f>"00131751"</f>
        <v>00131751</v>
      </c>
    </row>
    <row r="190" spans="1:2" x14ac:dyDescent="0.25">
      <c r="A190" s="6">
        <v>185</v>
      </c>
      <c r="B190" s="6" t="str">
        <f>"00132092"</f>
        <v>00132092</v>
      </c>
    </row>
    <row r="191" spans="1:2" x14ac:dyDescent="0.25">
      <c r="A191" s="6">
        <v>186</v>
      </c>
      <c r="B191" s="6" t="str">
        <f>"00132113"</f>
        <v>00132113</v>
      </c>
    </row>
    <row r="192" spans="1:2" x14ac:dyDescent="0.25">
      <c r="A192" s="6">
        <v>187</v>
      </c>
      <c r="B192" s="6" t="str">
        <f>"00132343"</f>
        <v>00132343</v>
      </c>
    </row>
    <row r="193" spans="1:2" x14ac:dyDescent="0.25">
      <c r="A193" s="6">
        <v>188</v>
      </c>
      <c r="B193" s="6" t="str">
        <f>"00132889"</f>
        <v>00132889</v>
      </c>
    </row>
    <row r="194" spans="1:2" x14ac:dyDescent="0.25">
      <c r="A194" s="6">
        <v>189</v>
      </c>
      <c r="B194" s="6" t="str">
        <f>"00134543"</f>
        <v>00134543</v>
      </c>
    </row>
    <row r="195" spans="1:2" x14ac:dyDescent="0.25">
      <c r="A195" s="6">
        <v>190</v>
      </c>
      <c r="B195" s="6" t="str">
        <f>"00134910"</f>
        <v>00134910</v>
      </c>
    </row>
    <row r="196" spans="1:2" x14ac:dyDescent="0.25">
      <c r="A196" s="6">
        <v>191</v>
      </c>
      <c r="B196" s="6" t="str">
        <f>"00135031"</f>
        <v>00135031</v>
      </c>
    </row>
    <row r="197" spans="1:2" x14ac:dyDescent="0.25">
      <c r="A197" s="6">
        <v>192</v>
      </c>
      <c r="B197" s="6" t="str">
        <f>"00137157"</f>
        <v>00137157</v>
      </c>
    </row>
    <row r="198" spans="1:2" x14ac:dyDescent="0.25">
      <c r="A198" s="6">
        <v>193</v>
      </c>
      <c r="B198" s="6" t="str">
        <f>"00137291"</f>
        <v>00137291</v>
      </c>
    </row>
    <row r="199" spans="1:2" x14ac:dyDescent="0.25">
      <c r="A199" s="6">
        <v>194</v>
      </c>
      <c r="B199" s="6" t="str">
        <f>"00137307"</f>
        <v>00137307</v>
      </c>
    </row>
    <row r="200" spans="1:2" x14ac:dyDescent="0.25">
      <c r="A200" s="6">
        <v>195</v>
      </c>
      <c r="B200" s="6" t="str">
        <f>"00137513"</f>
        <v>00137513</v>
      </c>
    </row>
    <row r="201" spans="1:2" x14ac:dyDescent="0.25">
      <c r="A201" s="6">
        <v>196</v>
      </c>
      <c r="B201" s="6" t="str">
        <f>"00139349"</f>
        <v>00139349</v>
      </c>
    </row>
    <row r="202" spans="1:2" x14ac:dyDescent="0.25">
      <c r="A202" s="6">
        <v>197</v>
      </c>
      <c r="B202" s="6" t="str">
        <f>"00139353"</f>
        <v>00139353</v>
      </c>
    </row>
    <row r="203" spans="1:2" x14ac:dyDescent="0.25">
      <c r="A203" s="6">
        <v>198</v>
      </c>
      <c r="B203" s="6" t="str">
        <f>"00141520"</f>
        <v>00141520</v>
      </c>
    </row>
    <row r="204" spans="1:2" x14ac:dyDescent="0.25">
      <c r="A204" s="6">
        <v>199</v>
      </c>
      <c r="B204" s="6" t="str">
        <f>"00141762"</f>
        <v>00141762</v>
      </c>
    </row>
    <row r="205" spans="1:2" x14ac:dyDescent="0.25">
      <c r="A205" s="6">
        <v>200</v>
      </c>
      <c r="B205" s="6" t="str">
        <f>"00142895"</f>
        <v>00142895</v>
      </c>
    </row>
    <row r="206" spans="1:2" x14ac:dyDescent="0.25">
      <c r="A206" s="6">
        <v>201</v>
      </c>
      <c r="B206" s="6" t="str">
        <f>"00144248"</f>
        <v>00144248</v>
      </c>
    </row>
    <row r="207" spans="1:2" x14ac:dyDescent="0.25">
      <c r="A207" s="6">
        <v>202</v>
      </c>
      <c r="B207" s="6" t="str">
        <f>"00145178"</f>
        <v>00145178</v>
      </c>
    </row>
    <row r="208" spans="1:2" x14ac:dyDescent="0.25">
      <c r="A208" s="6">
        <v>203</v>
      </c>
      <c r="B208" s="6" t="str">
        <f>"00145721"</f>
        <v>00145721</v>
      </c>
    </row>
    <row r="209" spans="1:2" x14ac:dyDescent="0.25">
      <c r="A209" s="6">
        <v>204</v>
      </c>
      <c r="B209" s="6" t="str">
        <f>"00147200"</f>
        <v>00147200</v>
      </c>
    </row>
    <row r="210" spans="1:2" x14ac:dyDescent="0.25">
      <c r="A210" s="6">
        <v>205</v>
      </c>
      <c r="B210" s="6" t="str">
        <f>"00148056"</f>
        <v>00148056</v>
      </c>
    </row>
    <row r="211" spans="1:2" x14ac:dyDescent="0.25">
      <c r="A211" s="6">
        <v>206</v>
      </c>
      <c r="B211" s="6" t="str">
        <f>"00148305"</f>
        <v>00148305</v>
      </c>
    </row>
    <row r="212" spans="1:2" x14ac:dyDescent="0.25">
      <c r="A212" s="6">
        <v>207</v>
      </c>
      <c r="B212" s="6" t="str">
        <f>"00148419"</f>
        <v>00148419</v>
      </c>
    </row>
    <row r="213" spans="1:2" x14ac:dyDescent="0.25">
      <c r="A213" s="6">
        <v>208</v>
      </c>
      <c r="B213" s="6" t="str">
        <f>"00150996"</f>
        <v>00150996</v>
      </c>
    </row>
    <row r="214" spans="1:2" x14ac:dyDescent="0.25">
      <c r="A214" s="6">
        <v>209</v>
      </c>
      <c r="B214" s="6" t="str">
        <f>"00152020"</f>
        <v>00152020</v>
      </c>
    </row>
    <row r="215" spans="1:2" x14ac:dyDescent="0.25">
      <c r="A215" s="6">
        <v>210</v>
      </c>
      <c r="B215" s="6" t="str">
        <f>"00153735"</f>
        <v>00153735</v>
      </c>
    </row>
    <row r="216" spans="1:2" x14ac:dyDescent="0.25">
      <c r="A216" s="6">
        <v>211</v>
      </c>
      <c r="B216" s="6" t="str">
        <f>"00153835"</f>
        <v>00153835</v>
      </c>
    </row>
    <row r="217" spans="1:2" x14ac:dyDescent="0.25">
      <c r="A217" s="6">
        <v>212</v>
      </c>
      <c r="B217" s="6" t="str">
        <f>"00154983"</f>
        <v>00154983</v>
      </c>
    </row>
    <row r="218" spans="1:2" x14ac:dyDescent="0.25">
      <c r="A218" s="6">
        <v>213</v>
      </c>
      <c r="B218" s="6" t="str">
        <f>"00155262"</f>
        <v>00155262</v>
      </c>
    </row>
    <row r="219" spans="1:2" x14ac:dyDescent="0.25">
      <c r="A219" s="6">
        <v>214</v>
      </c>
      <c r="B219" s="6" t="str">
        <f>"00155578"</f>
        <v>00155578</v>
      </c>
    </row>
    <row r="220" spans="1:2" x14ac:dyDescent="0.25">
      <c r="A220" s="6">
        <v>215</v>
      </c>
      <c r="B220" s="6" t="str">
        <f>"00157512"</f>
        <v>00157512</v>
      </c>
    </row>
    <row r="221" spans="1:2" x14ac:dyDescent="0.25">
      <c r="A221" s="6">
        <v>216</v>
      </c>
      <c r="B221" s="6" t="str">
        <f>"00158746"</f>
        <v>00158746</v>
      </c>
    </row>
    <row r="222" spans="1:2" x14ac:dyDescent="0.25">
      <c r="A222" s="6">
        <v>217</v>
      </c>
      <c r="B222" s="6" t="str">
        <f>"00159887"</f>
        <v>00159887</v>
      </c>
    </row>
    <row r="223" spans="1:2" x14ac:dyDescent="0.25">
      <c r="A223" s="6">
        <v>218</v>
      </c>
      <c r="B223" s="6" t="str">
        <f>"00159961"</f>
        <v>00159961</v>
      </c>
    </row>
    <row r="224" spans="1:2" x14ac:dyDescent="0.25">
      <c r="A224" s="6">
        <v>219</v>
      </c>
      <c r="B224" s="6" t="str">
        <f>"00159964"</f>
        <v>00159964</v>
      </c>
    </row>
    <row r="225" spans="1:2" x14ac:dyDescent="0.25">
      <c r="A225" s="6">
        <v>220</v>
      </c>
      <c r="B225" s="6" t="str">
        <f>"00160017"</f>
        <v>00160017</v>
      </c>
    </row>
    <row r="226" spans="1:2" x14ac:dyDescent="0.25">
      <c r="A226" s="6">
        <v>221</v>
      </c>
      <c r="B226" s="6" t="str">
        <f>"00160616"</f>
        <v>00160616</v>
      </c>
    </row>
    <row r="227" spans="1:2" x14ac:dyDescent="0.25">
      <c r="A227" s="6">
        <v>222</v>
      </c>
      <c r="B227" s="6" t="str">
        <f>"00161034"</f>
        <v>00161034</v>
      </c>
    </row>
    <row r="228" spans="1:2" x14ac:dyDescent="0.25">
      <c r="A228" s="6">
        <v>223</v>
      </c>
      <c r="B228" s="6" t="str">
        <f>"00161130"</f>
        <v>00161130</v>
      </c>
    </row>
    <row r="229" spans="1:2" x14ac:dyDescent="0.25">
      <c r="A229" s="6">
        <v>224</v>
      </c>
      <c r="B229" s="6" t="str">
        <f>"00161132"</f>
        <v>00161132</v>
      </c>
    </row>
    <row r="230" spans="1:2" x14ac:dyDescent="0.25">
      <c r="A230" s="6">
        <v>225</v>
      </c>
      <c r="B230" s="6" t="str">
        <f>"00161305"</f>
        <v>00161305</v>
      </c>
    </row>
    <row r="231" spans="1:2" x14ac:dyDescent="0.25">
      <c r="A231" s="6">
        <v>226</v>
      </c>
      <c r="B231" s="6" t="str">
        <f>"00161629"</f>
        <v>00161629</v>
      </c>
    </row>
    <row r="232" spans="1:2" x14ac:dyDescent="0.25">
      <c r="A232" s="6">
        <v>227</v>
      </c>
      <c r="B232" s="6" t="str">
        <f>"00161996"</f>
        <v>00161996</v>
      </c>
    </row>
    <row r="233" spans="1:2" x14ac:dyDescent="0.25">
      <c r="A233" s="6">
        <v>228</v>
      </c>
      <c r="B233" s="6" t="str">
        <f>"00162065"</f>
        <v>00162065</v>
      </c>
    </row>
    <row r="234" spans="1:2" x14ac:dyDescent="0.25">
      <c r="A234" s="6">
        <v>229</v>
      </c>
      <c r="B234" s="6" t="str">
        <f>"00162151"</f>
        <v>00162151</v>
      </c>
    </row>
    <row r="235" spans="1:2" x14ac:dyDescent="0.25">
      <c r="A235" s="6">
        <v>230</v>
      </c>
      <c r="B235" s="6" t="str">
        <f>"00162750"</f>
        <v>00162750</v>
      </c>
    </row>
    <row r="236" spans="1:2" x14ac:dyDescent="0.25">
      <c r="A236" s="6">
        <v>231</v>
      </c>
      <c r="B236" s="6" t="str">
        <f>"00163133"</f>
        <v>00163133</v>
      </c>
    </row>
    <row r="237" spans="1:2" x14ac:dyDescent="0.25">
      <c r="A237" s="6">
        <v>232</v>
      </c>
      <c r="B237" s="6" t="str">
        <f>"00163214"</f>
        <v>00163214</v>
      </c>
    </row>
    <row r="238" spans="1:2" x14ac:dyDescent="0.25">
      <c r="A238" s="6">
        <v>233</v>
      </c>
      <c r="B238" s="6" t="str">
        <f>"00166123"</f>
        <v>00166123</v>
      </c>
    </row>
    <row r="239" spans="1:2" x14ac:dyDescent="0.25">
      <c r="A239" s="6">
        <v>234</v>
      </c>
      <c r="B239" s="6" t="str">
        <f>"00166158"</f>
        <v>00166158</v>
      </c>
    </row>
    <row r="240" spans="1:2" x14ac:dyDescent="0.25">
      <c r="A240" s="6">
        <v>235</v>
      </c>
      <c r="B240" s="6" t="str">
        <f>"00166882"</f>
        <v>00166882</v>
      </c>
    </row>
    <row r="241" spans="1:2" x14ac:dyDescent="0.25">
      <c r="A241" s="6">
        <v>236</v>
      </c>
      <c r="B241" s="6" t="str">
        <f>"00167647"</f>
        <v>00167647</v>
      </c>
    </row>
    <row r="242" spans="1:2" x14ac:dyDescent="0.25">
      <c r="A242" s="6">
        <v>237</v>
      </c>
      <c r="B242" s="6" t="str">
        <f>"00167819"</f>
        <v>00167819</v>
      </c>
    </row>
    <row r="243" spans="1:2" x14ac:dyDescent="0.25">
      <c r="A243" s="6">
        <v>238</v>
      </c>
      <c r="B243" s="6" t="str">
        <f>"00168553"</f>
        <v>00168553</v>
      </c>
    </row>
    <row r="244" spans="1:2" x14ac:dyDescent="0.25">
      <c r="A244" s="6">
        <v>239</v>
      </c>
      <c r="B244" s="6" t="str">
        <f>"00170182"</f>
        <v>00170182</v>
      </c>
    </row>
    <row r="245" spans="1:2" x14ac:dyDescent="0.25">
      <c r="A245" s="6">
        <v>240</v>
      </c>
      <c r="B245" s="6" t="str">
        <f>"00170548"</f>
        <v>00170548</v>
      </c>
    </row>
    <row r="246" spans="1:2" x14ac:dyDescent="0.25">
      <c r="A246" s="6">
        <v>241</v>
      </c>
      <c r="B246" s="6" t="str">
        <f>"00171762"</f>
        <v>00171762</v>
      </c>
    </row>
    <row r="247" spans="1:2" x14ac:dyDescent="0.25">
      <c r="A247" s="6">
        <v>242</v>
      </c>
      <c r="B247" s="6" t="str">
        <f>"00172300"</f>
        <v>00172300</v>
      </c>
    </row>
    <row r="248" spans="1:2" x14ac:dyDescent="0.25">
      <c r="A248" s="6">
        <v>243</v>
      </c>
      <c r="B248" s="6" t="str">
        <f>"00172441"</f>
        <v>00172441</v>
      </c>
    </row>
    <row r="249" spans="1:2" x14ac:dyDescent="0.25">
      <c r="A249" s="6">
        <v>244</v>
      </c>
      <c r="B249" s="6" t="str">
        <f>"00172852"</f>
        <v>00172852</v>
      </c>
    </row>
    <row r="250" spans="1:2" x14ac:dyDescent="0.25">
      <c r="A250" s="6">
        <v>245</v>
      </c>
      <c r="B250" s="6" t="str">
        <f>"00176578"</f>
        <v>00176578</v>
      </c>
    </row>
    <row r="251" spans="1:2" x14ac:dyDescent="0.25">
      <c r="A251" s="6">
        <v>246</v>
      </c>
      <c r="B251" s="6" t="str">
        <f>"00177265"</f>
        <v>00177265</v>
      </c>
    </row>
    <row r="252" spans="1:2" x14ac:dyDescent="0.25">
      <c r="A252" s="6">
        <v>247</v>
      </c>
      <c r="B252" s="6" t="str">
        <f>"00182875"</f>
        <v>00182875</v>
      </c>
    </row>
    <row r="253" spans="1:2" x14ac:dyDescent="0.25">
      <c r="A253" s="6">
        <v>248</v>
      </c>
      <c r="B253" s="6" t="str">
        <f>"00183625"</f>
        <v>00183625</v>
      </c>
    </row>
    <row r="254" spans="1:2" x14ac:dyDescent="0.25">
      <c r="A254" s="6">
        <v>249</v>
      </c>
      <c r="B254" s="6" t="str">
        <f>"00185477"</f>
        <v>00185477</v>
      </c>
    </row>
    <row r="255" spans="1:2" x14ac:dyDescent="0.25">
      <c r="A255" s="6">
        <v>250</v>
      </c>
      <c r="B255" s="6" t="str">
        <f>"00185532"</f>
        <v>00185532</v>
      </c>
    </row>
    <row r="256" spans="1:2" x14ac:dyDescent="0.25">
      <c r="A256" s="6">
        <v>251</v>
      </c>
      <c r="B256" s="6" t="str">
        <f>"00188425"</f>
        <v>00188425</v>
      </c>
    </row>
    <row r="257" spans="1:2" x14ac:dyDescent="0.25">
      <c r="A257" s="6">
        <v>252</v>
      </c>
      <c r="B257" s="6" t="str">
        <f>"00189745"</f>
        <v>00189745</v>
      </c>
    </row>
    <row r="258" spans="1:2" x14ac:dyDescent="0.25">
      <c r="A258" s="6">
        <v>253</v>
      </c>
      <c r="B258" s="6" t="str">
        <f>"00193991"</f>
        <v>00193991</v>
      </c>
    </row>
    <row r="259" spans="1:2" x14ac:dyDescent="0.25">
      <c r="A259" s="6">
        <v>254</v>
      </c>
      <c r="B259" s="6" t="str">
        <f>"00194574"</f>
        <v>00194574</v>
      </c>
    </row>
    <row r="260" spans="1:2" x14ac:dyDescent="0.25">
      <c r="A260" s="6">
        <v>255</v>
      </c>
      <c r="B260" s="6" t="str">
        <f>"00194851"</f>
        <v>00194851</v>
      </c>
    </row>
    <row r="261" spans="1:2" x14ac:dyDescent="0.25">
      <c r="A261" s="6">
        <v>256</v>
      </c>
      <c r="B261" s="6" t="str">
        <f>"00197900"</f>
        <v>00197900</v>
      </c>
    </row>
    <row r="262" spans="1:2" x14ac:dyDescent="0.25">
      <c r="A262" s="6">
        <v>257</v>
      </c>
      <c r="B262" s="6" t="str">
        <f>"00198267"</f>
        <v>00198267</v>
      </c>
    </row>
    <row r="263" spans="1:2" x14ac:dyDescent="0.25">
      <c r="A263" s="6">
        <v>258</v>
      </c>
      <c r="B263" s="6" t="str">
        <f>"00198341"</f>
        <v>00198341</v>
      </c>
    </row>
    <row r="264" spans="1:2" x14ac:dyDescent="0.25">
      <c r="A264" s="6">
        <v>259</v>
      </c>
      <c r="B264" s="6" t="str">
        <f>"00198831"</f>
        <v>00198831</v>
      </c>
    </row>
    <row r="265" spans="1:2" x14ac:dyDescent="0.25">
      <c r="A265" s="6">
        <v>260</v>
      </c>
      <c r="B265" s="6" t="str">
        <f>"00199483"</f>
        <v>00199483</v>
      </c>
    </row>
    <row r="266" spans="1:2" x14ac:dyDescent="0.25">
      <c r="A266" s="6">
        <v>261</v>
      </c>
      <c r="B266" s="6" t="str">
        <f>"00200415"</f>
        <v>00200415</v>
      </c>
    </row>
    <row r="267" spans="1:2" x14ac:dyDescent="0.25">
      <c r="A267" s="6">
        <v>262</v>
      </c>
      <c r="B267" s="6" t="str">
        <f>"00203164"</f>
        <v>00203164</v>
      </c>
    </row>
    <row r="268" spans="1:2" x14ac:dyDescent="0.25">
      <c r="A268" s="6">
        <v>263</v>
      </c>
      <c r="B268" s="6" t="str">
        <f>"00203598"</f>
        <v>00203598</v>
      </c>
    </row>
    <row r="269" spans="1:2" x14ac:dyDescent="0.25">
      <c r="A269" s="6">
        <v>264</v>
      </c>
      <c r="B269" s="6" t="str">
        <f>"00205387"</f>
        <v>00205387</v>
      </c>
    </row>
    <row r="270" spans="1:2" x14ac:dyDescent="0.25">
      <c r="A270" s="6">
        <v>265</v>
      </c>
      <c r="B270" s="6" t="str">
        <f>"00207361"</f>
        <v>00207361</v>
      </c>
    </row>
    <row r="271" spans="1:2" x14ac:dyDescent="0.25">
      <c r="A271" s="6">
        <v>266</v>
      </c>
      <c r="B271" s="6" t="str">
        <f>"00207972"</f>
        <v>00207972</v>
      </c>
    </row>
    <row r="272" spans="1:2" x14ac:dyDescent="0.25">
      <c r="A272" s="6">
        <v>267</v>
      </c>
      <c r="B272" s="6" t="str">
        <f>"00208676"</f>
        <v>00208676</v>
      </c>
    </row>
    <row r="273" spans="1:2" x14ac:dyDescent="0.25">
      <c r="A273" s="6">
        <v>268</v>
      </c>
      <c r="B273" s="6" t="str">
        <f>"00208775"</f>
        <v>00208775</v>
      </c>
    </row>
    <row r="274" spans="1:2" x14ac:dyDescent="0.25">
      <c r="A274" s="6">
        <v>269</v>
      </c>
      <c r="B274" s="6" t="str">
        <f>"00208972"</f>
        <v>00208972</v>
      </c>
    </row>
    <row r="275" spans="1:2" x14ac:dyDescent="0.25">
      <c r="A275" s="6">
        <v>270</v>
      </c>
      <c r="B275" s="6" t="str">
        <f>"00209254"</f>
        <v>00209254</v>
      </c>
    </row>
    <row r="276" spans="1:2" x14ac:dyDescent="0.25">
      <c r="A276" s="6">
        <v>271</v>
      </c>
      <c r="B276" s="6" t="str">
        <f>"00209277"</f>
        <v>00209277</v>
      </c>
    </row>
    <row r="277" spans="1:2" x14ac:dyDescent="0.25">
      <c r="A277" s="6">
        <v>272</v>
      </c>
      <c r="B277" s="6" t="str">
        <f>"00211970"</f>
        <v>00211970</v>
      </c>
    </row>
    <row r="278" spans="1:2" x14ac:dyDescent="0.25">
      <c r="A278" s="6">
        <v>273</v>
      </c>
      <c r="B278" s="6" t="str">
        <f>"00211991"</f>
        <v>00211991</v>
      </c>
    </row>
    <row r="279" spans="1:2" x14ac:dyDescent="0.25">
      <c r="A279" s="6">
        <v>274</v>
      </c>
      <c r="B279" s="6" t="str">
        <f>"00213522"</f>
        <v>00213522</v>
      </c>
    </row>
    <row r="280" spans="1:2" x14ac:dyDescent="0.25">
      <c r="A280" s="6">
        <v>275</v>
      </c>
      <c r="B280" s="6" t="str">
        <f>"00215052"</f>
        <v>00215052</v>
      </c>
    </row>
    <row r="281" spans="1:2" x14ac:dyDescent="0.25">
      <c r="A281" s="6">
        <v>276</v>
      </c>
      <c r="B281" s="6" t="str">
        <f>"00217062"</f>
        <v>00217062</v>
      </c>
    </row>
    <row r="282" spans="1:2" x14ac:dyDescent="0.25">
      <c r="A282" s="6">
        <v>277</v>
      </c>
      <c r="B282" s="6" t="str">
        <f>"00217477"</f>
        <v>00217477</v>
      </c>
    </row>
    <row r="283" spans="1:2" x14ac:dyDescent="0.25">
      <c r="A283" s="6">
        <v>278</v>
      </c>
      <c r="B283" s="6" t="str">
        <f>"00218150"</f>
        <v>00218150</v>
      </c>
    </row>
    <row r="284" spans="1:2" x14ac:dyDescent="0.25">
      <c r="A284" s="6">
        <v>279</v>
      </c>
      <c r="B284" s="6" t="str">
        <f>"00218986"</f>
        <v>00218986</v>
      </c>
    </row>
    <row r="285" spans="1:2" x14ac:dyDescent="0.25">
      <c r="A285" s="6">
        <v>280</v>
      </c>
      <c r="B285" s="6" t="str">
        <f>"00226526"</f>
        <v>00226526</v>
      </c>
    </row>
    <row r="286" spans="1:2" x14ac:dyDescent="0.25">
      <c r="A286" s="6">
        <v>281</v>
      </c>
      <c r="B286" s="6" t="str">
        <f>"00227095"</f>
        <v>00227095</v>
      </c>
    </row>
    <row r="287" spans="1:2" x14ac:dyDescent="0.25">
      <c r="A287" s="6">
        <v>282</v>
      </c>
      <c r="B287" s="6" t="str">
        <f>"00227762"</f>
        <v>00227762</v>
      </c>
    </row>
    <row r="288" spans="1:2" x14ac:dyDescent="0.25">
      <c r="A288" s="6">
        <v>283</v>
      </c>
      <c r="B288" s="6" t="str">
        <f>"00227935"</f>
        <v>00227935</v>
      </c>
    </row>
    <row r="289" spans="1:2" x14ac:dyDescent="0.25">
      <c r="A289" s="6">
        <v>284</v>
      </c>
      <c r="B289" s="6" t="str">
        <f>"00228148"</f>
        <v>00228148</v>
      </c>
    </row>
    <row r="290" spans="1:2" x14ac:dyDescent="0.25">
      <c r="A290" s="6">
        <v>285</v>
      </c>
      <c r="B290" s="6" t="str">
        <f>"00228898"</f>
        <v>00228898</v>
      </c>
    </row>
    <row r="291" spans="1:2" x14ac:dyDescent="0.25">
      <c r="A291" s="6">
        <v>286</v>
      </c>
      <c r="B291" s="6" t="str">
        <f>"00229230"</f>
        <v>00229230</v>
      </c>
    </row>
    <row r="292" spans="1:2" x14ac:dyDescent="0.25">
      <c r="A292" s="6">
        <v>287</v>
      </c>
      <c r="B292" s="6" t="str">
        <f>"00229599"</f>
        <v>00229599</v>
      </c>
    </row>
    <row r="293" spans="1:2" x14ac:dyDescent="0.25">
      <c r="A293" s="6">
        <v>288</v>
      </c>
      <c r="B293" s="6" t="str">
        <f>"00230580"</f>
        <v>00230580</v>
      </c>
    </row>
    <row r="294" spans="1:2" x14ac:dyDescent="0.25">
      <c r="A294" s="6">
        <v>289</v>
      </c>
      <c r="B294" s="6" t="str">
        <f>"00230655"</f>
        <v>00230655</v>
      </c>
    </row>
    <row r="295" spans="1:2" x14ac:dyDescent="0.25">
      <c r="A295" s="6">
        <v>290</v>
      </c>
      <c r="B295" s="6" t="str">
        <f>"00230919"</f>
        <v>00230919</v>
      </c>
    </row>
    <row r="296" spans="1:2" x14ac:dyDescent="0.25">
      <c r="A296" s="6">
        <v>291</v>
      </c>
      <c r="B296" s="6" t="str">
        <f>"00230965"</f>
        <v>00230965</v>
      </c>
    </row>
    <row r="297" spans="1:2" x14ac:dyDescent="0.25">
      <c r="A297" s="6">
        <v>292</v>
      </c>
      <c r="B297" s="6" t="str">
        <f>"00231397"</f>
        <v>00231397</v>
      </c>
    </row>
    <row r="298" spans="1:2" x14ac:dyDescent="0.25">
      <c r="A298" s="6">
        <v>293</v>
      </c>
      <c r="B298" s="6" t="str">
        <f>"00231587"</f>
        <v>00231587</v>
      </c>
    </row>
    <row r="299" spans="1:2" x14ac:dyDescent="0.25">
      <c r="A299" s="6">
        <v>294</v>
      </c>
      <c r="B299" s="6" t="str">
        <f>"00232009"</f>
        <v>00232009</v>
      </c>
    </row>
    <row r="300" spans="1:2" x14ac:dyDescent="0.25">
      <c r="A300" s="6">
        <v>295</v>
      </c>
      <c r="B300" s="6" t="str">
        <f>"00232016"</f>
        <v>00232016</v>
      </c>
    </row>
    <row r="301" spans="1:2" x14ac:dyDescent="0.25">
      <c r="A301" s="6">
        <v>296</v>
      </c>
      <c r="B301" s="6" t="str">
        <f>"00232023"</f>
        <v>00232023</v>
      </c>
    </row>
    <row r="302" spans="1:2" x14ac:dyDescent="0.25">
      <c r="A302" s="6">
        <v>297</v>
      </c>
      <c r="B302" s="6" t="str">
        <f>"00234299"</f>
        <v>00234299</v>
      </c>
    </row>
    <row r="303" spans="1:2" x14ac:dyDescent="0.25">
      <c r="A303" s="6">
        <v>298</v>
      </c>
      <c r="B303" s="6" t="str">
        <f>"00235554"</f>
        <v>00235554</v>
      </c>
    </row>
    <row r="304" spans="1:2" x14ac:dyDescent="0.25">
      <c r="A304" s="6">
        <v>299</v>
      </c>
      <c r="B304" s="6" t="str">
        <f>"00235803"</f>
        <v>00235803</v>
      </c>
    </row>
    <row r="305" spans="1:2" x14ac:dyDescent="0.25">
      <c r="A305" s="6">
        <v>300</v>
      </c>
      <c r="B305" s="6" t="str">
        <f>"00235828"</f>
        <v>00235828</v>
      </c>
    </row>
    <row r="306" spans="1:2" x14ac:dyDescent="0.25">
      <c r="A306" s="6">
        <v>301</v>
      </c>
      <c r="B306" s="6" t="str">
        <f>"00236090"</f>
        <v>00236090</v>
      </c>
    </row>
    <row r="307" spans="1:2" x14ac:dyDescent="0.25">
      <c r="A307" s="6">
        <v>302</v>
      </c>
      <c r="B307" s="6" t="str">
        <f>"00236138"</f>
        <v>00236138</v>
      </c>
    </row>
    <row r="308" spans="1:2" x14ac:dyDescent="0.25">
      <c r="A308" s="6">
        <v>303</v>
      </c>
      <c r="B308" s="6" t="str">
        <f>"00236651"</f>
        <v>00236651</v>
      </c>
    </row>
    <row r="309" spans="1:2" x14ac:dyDescent="0.25">
      <c r="A309" s="6">
        <v>304</v>
      </c>
      <c r="B309" s="6" t="str">
        <f>"00236884"</f>
        <v>00236884</v>
      </c>
    </row>
    <row r="310" spans="1:2" x14ac:dyDescent="0.25">
      <c r="A310" s="6">
        <v>305</v>
      </c>
      <c r="B310" s="6" t="str">
        <f>"00236991"</f>
        <v>00236991</v>
      </c>
    </row>
    <row r="311" spans="1:2" x14ac:dyDescent="0.25">
      <c r="A311" s="6">
        <v>306</v>
      </c>
      <c r="B311" s="6" t="str">
        <f>"00237143"</f>
        <v>00237143</v>
      </c>
    </row>
    <row r="312" spans="1:2" x14ac:dyDescent="0.25">
      <c r="A312" s="6">
        <v>307</v>
      </c>
      <c r="B312" s="6" t="str">
        <f>"00237186"</f>
        <v>00237186</v>
      </c>
    </row>
    <row r="313" spans="1:2" x14ac:dyDescent="0.25">
      <c r="A313" s="6">
        <v>308</v>
      </c>
      <c r="B313" s="6" t="str">
        <f>"00237204"</f>
        <v>00237204</v>
      </c>
    </row>
    <row r="314" spans="1:2" x14ac:dyDescent="0.25">
      <c r="A314" s="6">
        <v>309</v>
      </c>
      <c r="B314" s="6" t="str">
        <f>"00237676"</f>
        <v>00237676</v>
      </c>
    </row>
    <row r="315" spans="1:2" x14ac:dyDescent="0.25">
      <c r="A315" s="6">
        <v>310</v>
      </c>
      <c r="B315" s="6" t="str">
        <f>"00238384"</f>
        <v>00238384</v>
      </c>
    </row>
    <row r="316" spans="1:2" x14ac:dyDescent="0.25">
      <c r="A316" s="6">
        <v>311</v>
      </c>
      <c r="B316" s="6" t="str">
        <f>"00238652"</f>
        <v>00238652</v>
      </c>
    </row>
    <row r="317" spans="1:2" x14ac:dyDescent="0.25">
      <c r="A317" s="6">
        <v>312</v>
      </c>
      <c r="B317" s="6" t="str">
        <f>"00238991"</f>
        <v>00238991</v>
      </c>
    </row>
    <row r="318" spans="1:2" x14ac:dyDescent="0.25">
      <c r="A318" s="6">
        <v>313</v>
      </c>
      <c r="B318" s="6" t="str">
        <f>"00239107"</f>
        <v>00239107</v>
      </c>
    </row>
    <row r="319" spans="1:2" x14ac:dyDescent="0.25">
      <c r="A319" s="6">
        <v>314</v>
      </c>
      <c r="B319" s="6" t="str">
        <f>"00239434"</f>
        <v>00239434</v>
      </c>
    </row>
    <row r="320" spans="1:2" x14ac:dyDescent="0.25">
      <c r="A320" s="6">
        <v>315</v>
      </c>
      <c r="B320" s="6" t="str">
        <f>"00240051"</f>
        <v>00240051</v>
      </c>
    </row>
    <row r="321" spans="1:2" x14ac:dyDescent="0.25">
      <c r="A321" s="6">
        <v>316</v>
      </c>
      <c r="B321" s="6" t="str">
        <f>"00240176"</f>
        <v>00240176</v>
      </c>
    </row>
    <row r="322" spans="1:2" x14ac:dyDescent="0.25">
      <c r="A322" s="6">
        <v>317</v>
      </c>
      <c r="B322" s="6" t="str">
        <f>"00240181"</f>
        <v>00240181</v>
      </c>
    </row>
    <row r="323" spans="1:2" x14ac:dyDescent="0.25">
      <c r="A323" s="6">
        <v>318</v>
      </c>
      <c r="B323" s="6" t="str">
        <f>"00240897"</f>
        <v>00240897</v>
      </c>
    </row>
    <row r="324" spans="1:2" x14ac:dyDescent="0.25">
      <c r="A324" s="6">
        <v>319</v>
      </c>
      <c r="B324" s="6" t="str">
        <f>"00241003"</f>
        <v>00241003</v>
      </c>
    </row>
    <row r="325" spans="1:2" x14ac:dyDescent="0.25">
      <c r="A325" s="6">
        <v>320</v>
      </c>
      <c r="B325" s="6" t="str">
        <f>"00241472"</f>
        <v>00241472</v>
      </c>
    </row>
    <row r="326" spans="1:2" x14ac:dyDescent="0.25">
      <c r="A326" s="6">
        <v>321</v>
      </c>
      <c r="B326" s="6" t="str">
        <f>"00241695"</f>
        <v>00241695</v>
      </c>
    </row>
    <row r="327" spans="1:2" x14ac:dyDescent="0.25">
      <c r="A327" s="6">
        <v>322</v>
      </c>
      <c r="B327" s="6" t="str">
        <f>"00241950"</f>
        <v>00241950</v>
      </c>
    </row>
    <row r="328" spans="1:2" x14ac:dyDescent="0.25">
      <c r="A328" s="6">
        <v>323</v>
      </c>
      <c r="B328" s="6" t="str">
        <f>"00242443"</f>
        <v>00242443</v>
      </c>
    </row>
    <row r="329" spans="1:2" x14ac:dyDescent="0.25">
      <c r="A329" s="6">
        <v>324</v>
      </c>
      <c r="B329" s="6" t="str">
        <f>"00242748"</f>
        <v>00242748</v>
      </c>
    </row>
    <row r="330" spans="1:2" x14ac:dyDescent="0.25">
      <c r="A330" s="6">
        <v>325</v>
      </c>
      <c r="B330" s="6" t="str">
        <f>"00242865"</f>
        <v>00242865</v>
      </c>
    </row>
    <row r="331" spans="1:2" x14ac:dyDescent="0.25">
      <c r="A331" s="6">
        <v>326</v>
      </c>
      <c r="B331" s="6" t="str">
        <f>"00243238"</f>
        <v>00243238</v>
      </c>
    </row>
    <row r="332" spans="1:2" x14ac:dyDescent="0.25">
      <c r="A332" s="6">
        <v>327</v>
      </c>
      <c r="B332" s="6" t="str">
        <f>"00243344"</f>
        <v>00243344</v>
      </c>
    </row>
    <row r="333" spans="1:2" x14ac:dyDescent="0.25">
      <c r="A333" s="6">
        <v>328</v>
      </c>
      <c r="B333" s="6" t="str">
        <f>"00243657"</f>
        <v>00243657</v>
      </c>
    </row>
    <row r="334" spans="1:2" x14ac:dyDescent="0.25">
      <c r="A334" s="6">
        <v>329</v>
      </c>
      <c r="B334" s="6" t="str">
        <f>"00243851"</f>
        <v>00243851</v>
      </c>
    </row>
    <row r="335" spans="1:2" x14ac:dyDescent="0.25">
      <c r="A335" s="6">
        <v>330</v>
      </c>
      <c r="B335" s="6" t="str">
        <f>"00244224"</f>
        <v>00244224</v>
      </c>
    </row>
    <row r="336" spans="1:2" x14ac:dyDescent="0.25">
      <c r="A336" s="6">
        <v>331</v>
      </c>
      <c r="B336" s="6" t="str">
        <f>"00245403"</f>
        <v>00245403</v>
      </c>
    </row>
    <row r="337" spans="1:2" x14ac:dyDescent="0.25">
      <c r="A337" s="6">
        <v>332</v>
      </c>
      <c r="B337" s="6" t="str">
        <f>"00248121"</f>
        <v>00248121</v>
      </c>
    </row>
    <row r="338" spans="1:2" x14ac:dyDescent="0.25">
      <c r="A338" s="6">
        <v>333</v>
      </c>
      <c r="B338" s="6" t="str">
        <f>"00248304"</f>
        <v>00248304</v>
      </c>
    </row>
    <row r="339" spans="1:2" x14ac:dyDescent="0.25">
      <c r="A339" s="6">
        <v>334</v>
      </c>
      <c r="B339" s="6" t="str">
        <f>"00256362"</f>
        <v>00256362</v>
      </c>
    </row>
    <row r="340" spans="1:2" x14ac:dyDescent="0.25">
      <c r="A340" s="6">
        <v>335</v>
      </c>
      <c r="B340" s="6" t="str">
        <f>"00261408"</f>
        <v>00261408</v>
      </c>
    </row>
    <row r="341" spans="1:2" x14ac:dyDescent="0.25">
      <c r="A341" s="6">
        <v>336</v>
      </c>
      <c r="B341" s="6" t="str">
        <f>"00279983"</f>
        <v>00279983</v>
      </c>
    </row>
    <row r="342" spans="1:2" x14ac:dyDescent="0.25">
      <c r="A342" s="6">
        <v>337</v>
      </c>
      <c r="B342" s="6" t="str">
        <f>"00296354"</f>
        <v>00296354</v>
      </c>
    </row>
    <row r="343" spans="1:2" x14ac:dyDescent="0.25">
      <c r="A343" s="6">
        <v>338</v>
      </c>
      <c r="B343" s="6" t="str">
        <f>"00297569"</f>
        <v>00297569</v>
      </c>
    </row>
    <row r="344" spans="1:2" x14ac:dyDescent="0.25">
      <c r="A344" s="6">
        <v>339</v>
      </c>
      <c r="B344" s="6" t="str">
        <f>"00302044"</f>
        <v>00302044</v>
      </c>
    </row>
    <row r="345" spans="1:2" x14ac:dyDescent="0.25">
      <c r="A345" s="6">
        <v>340</v>
      </c>
      <c r="B345" s="6" t="str">
        <f>"00302415"</f>
        <v>00302415</v>
      </c>
    </row>
    <row r="346" spans="1:2" x14ac:dyDescent="0.25">
      <c r="A346" s="6">
        <v>341</v>
      </c>
      <c r="B346" s="6" t="str">
        <f>"00306657"</f>
        <v>00306657</v>
      </c>
    </row>
    <row r="347" spans="1:2" x14ac:dyDescent="0.25">
      <c r="A347" s="6">
        <v>342</v>
      </c>
      <c r="B347" s="6" t="str">
        <f>"00314142"</f>
        <v>00314142</v>
      </c>
    </row>
    <row r="348" spans="1:2" x14ac:dyDescent="0.25">
      <c r="A348" s="6">
        <v>343</v>
      </c>
      <c r="B348" s="6" t="str">
        <f>"00315251"</f>
        <v>00315251</v>
      </c>
    </row>
    <row r="349" spans="1:2" x14ac:dyDescent="0.25">
      <c r="A349" s="6">
        <v>344</v>
      </c>
      <c r="B349" s="6" t="str">
        <f>"00319509"</f>
        <v>00319509</v>
      </c>
    </row>
    <row r="350" spans="1:2" x14ac:dyDescent="0.25">
      <c r="A350" s="6">
        <v>345</v>
      </c>
      <c r="B350" s="6" t="str">
        <f>"00323397"</f>
        <v>00323397</v>
      </c>
    </row>
    <row r="351" spans="1:2" x14ac:dyDescent="0.25">
      <c r="A351" s="6">
        <v>346</v>
      </c>
      <c r="B351" s="6" t="str">
        <f>"00323522"</f>
        <v>00323522</v>
      </c>
    </row>
    <row r="352" spans="1:2" x14ac:dyDescent="0.25">
      <c r="A352" s="6">
        <v>347</v>
      </c>
      <c r="B352" s="6" t="str">
        <f>"00328460"</f>
        <v>00328460</v>
      </c>
    </row>
    <row r="353" spans="1:2" x14ac:dyDescent="0.25">
      <c r="A353" s="6">
        <v>348</v>
      </c>
      <c r="B353" s="6" t="str">
        <f>"00343616"</f>
        <v>00343616</v>
      </c>
    </row>
    <row r="354" spans="1:2" x14ac:dyDescent="0.25">
      <c r="A354" s="6">
        <v>349</v>
      </c>
      <c r="B354" s="6" t="str">
        <f>"00352080"</f>
        <v>00352080</v>
      </c>
    </row>
    <row r="355" spans="1:2" x14ac:dyDescent="0.25">
      <c r="A355" s="6">
        <v>350</v>
      </c>
      <c r="B355" s="6" t="str">
        <f>"00356886"</f>
        <v>00356886</v>
      </c>
    </row>
    <row r="356" spans="1:2" x14ac:dyDescent="0.25">
      <c r="A356" s="6">
        <v>351</v>
      </c>
      <c r="B356" s="6" t="str">
        <f>"00361254"</f>
        <v>00361254</v>
      </c>
    </row>
    <row r="357" spans="1:2" x14ac:dyDescent="0.25">
      <c r="A357" s="6">
        <v>352</v>
      </c>
      <c r="B357" s="6" t="str">
        <f>"00362197"</f>
        <v>00362197</v>
      </c>
    </row>
    <row r="358" spans="1:2" x14ac:dyDescent="0.25">
      <c r="A358" s="6">
        <v>353</v>
      </c>
      <c r="B358" s="6" t="str">
        <f>"00362998"</f>
        <v>00362998</v>
      </c>
    </row>
    <row r="359" spans="1:2" x14ac:dyDescent="0.25">
      <c r="A359" s="6">
        <v>354</v>
      </c>
      <c r="B359" s="6" t="str">
        <f>"00364380"</f>
        <v>00364380</v>
      </c>
    </row>
    <row r="360" spans="1:2" x14ac:dyDescent="0.25">
      <c r="A360" s="6">
        <v>355</v>
      </c>
      <c r="B360" s="6" t="str">
        <f>"00366742"</f>
        <v>00366742</v>
      </c>
    </row>
    <row r="361" spans="1:2" x14ac:dyDescent="0.25">
      <c r="A361" s="6">
        <v>356</v>
      </c>
      <c r="B361" s="6" t="str">
        <f>"00389950"</f>
        <v>00389950</v>
      </c>
    </row>
    <row r="362" spans="1:2" x14ac:dyDescent="0.25">
      <c r="A362" s="6">
        <v>357</v>
      </c>
      <c r="B362" s="6" t="str">
        <f>"00426374"</f>
        <v>00426374</v>
      </c>
    </row>
    <row r="363" spans="1:2" x14ac:dyDescent="0.25">
      <c r="A363" s="6">
        <v>358</v>
      </c>
      <c r="B363" s="6" t="str">
        <f>"00426405"</f>
        <v>00426405</v>
      </c>
    </row>
    <row r="364" spans="1:2" x14ac:dyDescent="0.25">
      <c r="A364" s="6">
        <v>359</v>
      </c>
      <c r="B364" s="6" t="str">
        <f>"00427062"</f>
        <v>00427062</v>
      </c>
    </row>
    <row r="365" spans="1:2" x14ac:dyDescent="0.25">
      <c r="A365" s="6">
        <v>360</v>
      </c>
      <c r="B365" s="6" t="str">
        <f>"00427538"</f>
        <v>00427538</v>
      </c>
    </row>
    <row r="366" spans="1:2" x14ac:dyDescent="0.25">
      <c r="A366" s="6">
        <v>361</v>
      </c>
      <c r="B366" s="6" t="str">
        <f>"00428195"</f>
        <v>00428195</v>
      </c>
    </row>
    <row r="367" spans="1:2" x14ac:dyDescent="0.25">
      <c r="A367" s="6">
        <v>362</v>
      </c>
      <c r="B367" s="6" t="str">
        <f>"00430729"</f>
        <v>00430729</v>
      </c>
    </row>
    <row r="368" spans="1:2" x14ac:dyDescent="0.25">
      <c r="A368" s="6">
        <v>363</v>
      </c>
      <c r="B368" s="6" t="str">
        <f>"00430965"</f>
        <v>00430965</v>
      </c>
    </row>
    <row r="369" spans="1:2" x14ac:dyDescent="0.25">
      <c r="A369" s="6">
        <v>364</v>
      </c>
      <c r="B369" s="6" t="str">
        <f>"00431793"</f>
        <v>00431793</v>
      </c>
    </row>
    <row r="370" spans="1:2" x14ac:dyDescent="0.25">
      <c r="A370" s="6">
        <v>365</v>
      </c>
      <c r="B370" s="6" t="str">
        <f>"00432610"</f>
        <v>00432610</v>
      </c>
    </row>
    <row r="371" spans="1:2" x14ac:dyDescent="0.25">
      <c r="A371" s="6">
        <v>366</v>
      </c>
      <c r="B371" s="6" t="str">
        <f>"00433221"</f>
        <v>00433221</v>
      </c>
    </row>
    <row r="372" spans="1:2" x14ac:dyDescent="0.25">
      <c r="A372" s="6">
        <v>367</v>
      </c>
      <c r="B372" s="6" t="str">
        <f>"00434311"</f>
        <v>00434311</v>
      </c>
    </row>
    <row r="373" spans="1:2" x14ac:dyDescent="0.25">
      <c r="A373" s="6">
        <v>368</v>
      </c>
      <c r="B373" s="6" t="str">
        <f>"00439429"</f>
        <v>00439429</v>
      </c>
    </row>
    <row r="374" spans="1:2" x14ac:dyDescent="0.25">
      <c r="A374" s="6">
        <v>369</v>
      </c>
      <c r="B374" s="6" t="str">
        <f>"00446631"</f>
        <v>00446631</v>
      </c>
    </row>
    <row r="375" spans="1:2" x14ac:dyDescent="0.25">
      <c r="A375" s="6">
        <v>370</v>
      </c>
      <c r="B375" s="6" t="str">
        <f>"00448260"</f>
        <v>00448260</v>
      </c>
    </row>
    <row r="376" spans="1:2" x14ac:dyDescent="0.25">
      <c r="A376" s="6">
        <v>371</v>
      </c>
      <c r="B376" s="6" t="str">
        <f>"00448640"</f>
        <v>00448640</v>
      </c>
    </row>
    <row r="377" spans="1:2" x14ac:dyDescent="0.25">
      <c r="A377" s="6">
        <v>372</v>
      </c>
      <c r="B377" s="6" t="str">
        <f>"00449317"</f>
        <v>00449317</v>
      </c>
    </row>
    <row r="378" spans="1:2" x14ac:dyDescent="0.25">
      <c r="A378" s="6">
        <v>373</v>
      </c>
      <c r="B378" s="6" t="str">
        <f>"00450811"</f>
        <v>00450811</v>
      </c>
    </row>
    <row r="379" spans="1:2" x14ac:dyDescent="0.25">
      <c r="A379" s="6">
        <v>374</v>
      </c>
      <c r="B379" s="6" t="str">
        <f>"00451177"</f>
        <v>00451177</v>
      </c>
    </row>
    <row r="380" spans="1:2" x14ac:dyDescent="0.25">
      <c r="A380" s="6">
        <v>375</v>
      </c>
      <c r="B380" s="6" t="str">
        <f>"00451359"</f>
        <v>00451359</v>
      </c>
    </row>
    <row r="381" spans="1:2" x14ac:dyDescent="0.25">
      <c r="A381" s="6">
        <v>376</v>
      </c>
      <c r="B381" s="6" t="str">
        <f>"00452159"</f>
        <v>00452159</v>
      </c>
    </row>
    <row r="382" spans="1:2" x14ac:dyDescent="0.25">
      <c r="A382" s="6">
        <v>377</v>
      </c>
      <c r="B382" s="6" t="str">
        <f>"00452378"</f>
        <v>00452378</v>
      </c>
    </row>
    <row r="383" spans="1:2" x14ac:dyDescent="0.25">
      <c r="A383" s="6">
        <v>378</v>
      </c>
      <c r="B383" s="6" t="str">
        <f>"00452891"</f>
        <v>00452891</v>
      </c>
    </row>
    <row r="384" spans="1:2" x14ac:dyDescent="0.25">
      <c r="A384" s="6">
        <v>379</v>
      </c>
      <c r="B384" s="6" t="str">
        <f>"00453510"</f>
        <v>00453510</v>
      </c>
    </row>
    <row r="385" spans="1:2" x14ac:dyDescent="0.25">
      <c r="A385" s="6">
        <v>380</v>
      </c>
      <c r="B385" s="6" t="str">
        <f>"00456475"</f>
        <v>00456475</v>
      </c>
    </row>
    <row r="386" spans="1:2" x14ac:dyDescent="0.25">
      <c r="A386" s="6">
        <v>381</v>
      </c>
      <c r="B386" s="6" t="str">
        <f>"00457283"</f>
        <v>00457283</v>
      </c>
    </row>
    <row r="387" spans="1:2" x14ac:dyDescent="0.25">
      <c r="A387" s="6">
        <v>382</v>
      </c>
      <c r="B387" s="6" t="str">
        <f>"00457685"</f>
        <v>00457685</v>
      </c>
    </row>
    <row r="388" spans="1:2" x14ac:dyDescent="0.25">
      <c r="A388" s="6">
        <v>383</v>
      </c>
      <c r="B388" s="6" t="str">
        <f>"00457767"</f>
        <v>00457767</v>
      </c>
    </row>
    <row r="389" spans="1:2" x14ac:dyDescent="0.25">
      <c r="A389" s="6">
        <v>384</v>
      </c>
      <c r="B389" s="6" t="str">
        <f>"00458814"</f>
        <v>00458814</v>
      </c>
    </row>
    <row r="390" spans="1:2" x14ac:dyDescent="0.25">
      <c r="A390" s="6">
        <v>385</v>
      </c>
      <c r="B390" s="6" t="str">
        <f>"00459276"</f>
        <v>00459276</v>
      </c>
    </row>
    <row r="391" spans="1:2" x14ac:dyDescent="0.25">
      <c r="A391" s="6">
        <v>386</v>
      </c>
      <c r="B391" s="6" t="str">
        <f>"00460197"</f>
        <v>00460197</v>
      </c>
    </row>
    <row r="392" spans="1:2" x14ac:dyDescent="0.25">
      <c r="A392" s="6">
        <v>387</v>
      </c>
      <c r="B392" s="6" t="str">
        <f>"00464321"</f>
        <v>00464321</v>
      </c>
    </row>
    <row r="393" spans="1:2" x14ac:dyDescent="0.25">
      <c r="A393" s="6">
        <v>388</v>
      </c>
      <c r="B393" s="6" t="str">
        <f>"00466127"</f>
        <v>00466127</v>
      </c>
    </row>
    <row r="394" spans="1:2" x14ac:dyDescent="0.25">
      <c r="A394" s="6">
        <v>389</v>
      </c>
      <c r="B394" s="6" t="str">
        <f>"00466481"</f>
        <v>00466481</v>
      </c>
    </row>
    <row r="395" spans="1:2" x14ac:dyDescent="0.25">
      <c r="A395" s="6">
        <v>390</v>
      </c>
      <c r="B395" s="6" t="str">
        <f>"00466557"</f>
        <v>00466557</v>
      </c>
    </row>
    <row r="396" spans="1:2" x14ac:dyDescent="0.25">
      <c r="A396" s="6">
        <v>391</v>
      </c>
      <c r="B396" s="6" t="str">
        <f>"00466651"</f>
        <v>00466651</v>
      </c>
    </row>
    <row r="397" spans="1:2" x14ac:dyDescent="0.25">
      <c r="A397" s="6">
        <v>392</v>
      </c>
      <c r="B397" s="6" t="str">
        <f>"00466822"</f>
        <v>00466822</v>
      </c>
    </row>
    <row r="398" spans="1:2" x14ac:dyDescent="0.25">
      <c r="A398" s="6">
        <v>393</v>
      </c>
      <c r="B398" s="6" t="str">
        <f>"00466909"</f>
        <v>00466909</v>
      </c>
    </row>
    <row r="399" spans="1:2" x14ac:dyDescent="0.25">
      <c r="A399" s="6">
        <v>394</v>
      </c>
      <c r="B399" s="6" t="str">
        <f>"00467351"</f>
        <v>00467351</v>
      </c>
    </row>
    <row r="400" spans="1:2" x14ac:dyDescent="0.25">
      <c r="A400" s="6">
        <v>395</v>
      </c>
      <c r="B400" s="6" t="str">
        <f>"00467999"</f>
        <v>00467999</v>
      </c>
    </row>
    <row r="401" spans="1:2" x14ac:dyDescent="0.25">
      <c r="A401" s="6">
        <v>396</v>
      </c>
      <c r="B401" s="6" t="str">
        <f>"00468122"</f>
        <v>00468122</v>
      </c>
    </row>
    <row r="402" spans="1:2" x14ac:dyDescent="0.25">
      <c r="A402" s="6">
        <v>397</v>
      </c>
      <c r="B402" s="6" t="str">
        <f>"00468407"</f>
        <v>00468407</v>
      </c>
    </row>
    <row r="403" spans="1:2" x14ac:dyDescent="0.25">
      <c r="A403" s="6">
        <v>398</v>
      </c>
      <c r="B403" s="6" t="str">
        <f>"00469249"</f>
        <v>00469249</v>
      </c>
    </row>
    <row r="404" spans="1:2" x14ac:dyDescent="0.25">
      <c r="A404" s="6">
        <v>399</v>
      </c>
      <c r="B404" s="6" t="str">
        <f>"00471000"</f>
        <v>00471000</v>
      </c>
    </row>
    <row r="405" spans="1:2" x14ac:dyDescent="0.25">
      <c r="A405" s="6">
        <v>400</v>
      </c>
      <c r="B405" s="6" t="str">
        <f>"00471226"</f>
        <v>00471226</v>
      </c>
    </row>
    <row r="406" spans="1:2" x14ac:dyDescent="0.25">
      <c r="A406" s="6">
        <v>401</v>
      </c>
      <c r="B406" s="6" t="str">
        <f>"00471553"</f>
        <v>00471553</v>
      </c>
    </row>
    <row r="407" spans="1:2" x14ac:dyDescent="0.25">
      <c r="A407" s="6">
        <v>402</v>
      </c>
      <c r="B407" s="6" t="str">
        <f>"00473262"</f>
        <v>00473262</v>
      </c>
    </row>
    <row r="408" spans="1:2" x14ac:dyDescent="0.25">
      <c r="A408" s="6">
        <v>403</v>
      </c>
      <c r="B408" s="6" t="str">
        <f>"00473515"</f>
        <v>00473515</v>
      </c>
    </row>
    <row r="409" spans="1:2" x14ac:dyDescent="0.25">
      <c r="A409" s="6">
        <v>404</v>
      </c>
      <c r="B409" s="6" t="str">
        <f>"00473785"</f>
        <v>00473785</v>
      </c>
    </row>
    <row r="410" spans="1:2" x14ac:dyDescent="0.25">
      <c r="A410" s="6">
        <v>405</v>
      </c>
      <c r="B410" s="6" t="str">
        <f>"00474899"</f>
        <v>00474899</v>
      </c>
    </row>
    <row r="411" spans="1:2" x14ac:dyDescent="0.25">
      <c r="A411" s="6">
        <v>406</v>
      </c>
      <c r="B411" s="6" t="str">
        <f>"00475641"</f>
        <v>00475641</v>
      </c>
    </row>
    <row r="412" spans="1:2" x14ac:dyDescent="0.25">
      <c r="A412" s="6">
        <v>407</v>
      </c>
      <c r="B412" s="6" t="str">
        <f>"00475766"</f>
        <v>00475766</v>
      </c>
    </row>
    <row r="413" spans="1:2" x14ac:dyDescent="0.25">
      <c r="A413" s="6">
        <v>408</v>
      </c>
      <c r="B413" s="6" t="str">
        <f>"00476274"</f>
        <v>00476274</v>
      </c>
    </row>
    <row r="414" spans="1:2" x14ac:dyDescent="0.25">
      <c r="A414" s="6">
        <v>409</v>
      </c>
      <c r="B414" s="6" t="str">
        <f>"00477400"</f>
        <v>00477400</v>
      </c>
    </row>
    <row r="415" spans="1:2" x14ac:dyDescent="0.25">
      <c r="A415" s="6">
        <v>410</v>
      </c>
      <c r="B415" s="6" t="str">
        <f>"00477580"</f>
        <v>00477580</v>
      </c>
    </row>
    <row r="416" spans="1:2" x14ac:dyDescent="0.25">
      <c r="A416" s="6">
        <v>411</v>
      </c>
      <c r="B416" s="6" t="str">
        <f>"00478500"</f>
        <v>00478500</v>
      </c>
    </row>
    <row r="417" spans="1:2" x14ac:dyDescent="0.25">
      <c r="A417" s="6">
        <v>412</v>
      </c>
      <c r="B417" s="6" t="str">
        <f>"00478947"</f>
        <v>00478947</v>
      </c>
    </row>
    <row r="418" spans="1:2" x14ac:dyDescent="0.25">
      <c r="A418" s="6">
        <v>413</v>
      </c>
      <c r="B418" s="6" t="str">
        <f>"00479747"</f>
        <v>00479747</v>
      </c>
    </row>
    <row r="419" spans="1:2" x14ac:dyDescent="0.25">
      <c r="A419" s="6">
        <v>414</v>
      </c>
      <c r="B419" s="6" t="str">
        <f>"00480391"</f>
        <v>00480391</v>
      </c>
    </row>
    <row r="420" spans="1:2" x14ac:dyDescent="0.25">
      <c r="A420" s="6">
        <v>415</v>
      </c>
      <c r="B420" s="6" t="str">
        <f>"00480528"</f>
        <v>00480528</v>
      </c>
    </row>
    <row r="421" spans="1:2" x14ac:dyDescent="0.25">
      <c r="A421" s="6">
        <v>416</v>
      </c>
      <c r="B421" s="6" t="str">
        <f>"00482049"</f>
        <v>00482049</v>
      </c>
    </row>
    <row r="422" spans="1:2" x14ac:dyDescent="0.25">
      <c r="A422" s="6">
        <v>417</v>
      </c>
      <c r="B422" s="6" t="str">
        <f>"00484550"</f>
        <v>00484550</v>
      </c>
    </row>
    <row r="423" spans="1:2" x14ac:dyDescent="0.25">
      <c r="A423" s="6">
        <v>418</v>
      </c>
      <c r="B423" s="6" t="str">
        <f>"00484693"</f>
        <v>00484693</v>
      </c>
    </row>
    <row r="424" spans="1:2" x14ac:dyDescent="0.25">
      <c r="A424" s="6">
        <v>419</v>
      </c>
      <c r="B424" s="6" t="str">
        <f>"00485064"</f>
        <v>00485064</v>
      </c>
    </row>
    <row r="425" spans="1:2" x14ac:dyDescent="0.25">
      <c r="A425" s="6">
        <v>420</v>
      </c>
      <c r="B425" s="6" t="str">
        <f>"00485493"</f>
        <v>00485493</v>
      </c>
    </row>
    <row r="426" spans="1:2" x14ac:dyDescent="0.25">
      <c r="A426" s="6">
        <v>421</v>
      </c>
      <c r="B426" s="6" t="str">
        <f>"00486305"</f>
        <v>00486305</v>
      </c>
    </row>
    <row r="427" spans="1:2" x14ac:dyDescent="0.25">
      <c r="A427" s="6">
        <v>422</v>
      </c>
      <c r="B427" s="6" t="str">
        <f>"00486457"</f>
        <v>00486457</v>
      </c>
    </row>
    <row r="428" spans="1:2" x14ac:dyDescent="0.25">
      <c r="A428" s="6">
        <v>423</v>
      </c>
      <c r="B428" s="6" t="str">
        <f>"00486721"</f>
        <v>00486721</v>
      </c>
    </row>
    <row r="429" spans="1:2" x14ac:dyDescent="0.25">
      <c r="A429" s="6">
        <v>424</v>
      </c>
      <c r="B429" s="6" t="str">
        <f>"00489235"</f>
        <v>00489235</v>
      </c>
    </row>
    <row r="430" spans="1:2" x14ac:dyDescent="0.25">
      <c r="A430" s="6">
        <v>425</v>
      </c>
      <c r="B430" s="6" t="str">
        <f>"00489974"</f>
        <v>00489974</v>
      </c>
    </row>
    <row r="431" spans="1:2" x14ac:dyDescent="0.25">
      <c r="A431" s="6">
        <v>426</v>
      </c>
      <c r="B431" s="6" t="str">
        <f>"00491520"</f>
        <v>00491520</v>
      </c>
    </row>
    <row r="432" spans="1:2" x14ac:dyDescent="0.25">
      <c r="A432" s="6">
        <v>427</v>
      </c>
      <c r="B432" s="6" t="str">
        <f>"00492261"</f>
        <v>00492261</v>
      </c>
    </row>
    <row r="433" spans="1:2" x14ac:dyDescent="0.25">
      <c r="A433" s="6">
        <v>428</v>
      </c>
      <c r="B433" s="6" t="str">
        <f>"00492337"</f>
        <v>00492337</v>
      </c>
    </row>
    <row r="434" spans="1:2" x14ac:dyDescent="0.25">
      <c r="A434" s="6">
        <v>429</v>
      </c>
      <c r="B434" s="6" t="str">
        <f>"00493765"</f>
        <v>00493765</v>
      </c>
    </row>
    <row r="435" spans="1:2" x14ac:dyDescent="0.25">
      <c r="A435" s="6">
        <v>430</v>
      </c>
      <c r="B435" s="6" t="str">
        <f>"00496093"</f>
        <v>00496093</v>
      </c>
    </row>
    <row r="436" spans="1:2" x14ac:dyDescent="0.25">
      <c r="A436" s="6">
        <v>431</v>
      </c>
      <c r="B436" s="6" t="str">
        <f>"00496130"</f>
        <v>00496130</v>
      </c>
    </row>
    <row r="437" spans="1:2" x14ac:dyDescent="0.25">
      <c r="A437" s="6">
        <v>432</v>
      </c>
      <c r="B437" s="6" t="str">
        <f>"00496239"</f>
        <v>00496239</v>
      </c>
    </row>
    <row r="438" spans="1:2" x14ac:dyDescent="0.25">
      <c r="A438" s="6">
        <v>433</v>
      </c>
      <c r="B438" s="6" t="str">
        <f>"00497745"</f>
        <v>00497745</v>
      </c>
    </row>
    <row r="439" spans="1:2" x14ac:dyDescent="0.25">
      <c r="A439" s="6">
        <v>434</v>
      </c>
      <c r="B439" s="6" t="str">
        <f>"00499065"</f>
        <v>00499065</v>
      </c>
    </row>
    <row r="440" spans="1:2" x14ac:dyDescent="0.25">
      <c r="A440" s="6">
        <v>435</v>
      </c>
      <c r="B440" s="6" t="str">
        <f>"00499284"</f>
        <v>00499284</v>
      </c>
    </row>
    <row r="441" spans="1:2" x14ac:dyDescent="0.25">
      <c r="A441" s="6">
        <v>436</v>
      </c>
      <c r="B441" s="6" t="str">
        <f>"00501273"</f>
        <v>00501273</v>
      </c>
    </row>
    <row r="442" spans="1:2" x14ac:dyDescent="0.25">
      <c r="A442" s="6">
        <v>437</v>
      </c>
      <c r="B442" s="6" t="str">
        <f>"00501971"</f>
        <v>00501971</v>
      </c>
    </row>
    <row r="443" spans="1:2" x14ac:dyDescent="0.25">
      <c r="A443" s="6">
        <v>438</v>
      </c>
      <c r="B443" s="6" t="str">
        <f>"00502420"</f>
        <v>00502420</v>
      </c>
    </row>
    <row r="444" spans="1:2" x14ac:dyDescent="0.25">
      <c r="A444" s="6">
        <v>439</v>
      </c>
      <c r="B444" s="6" t="str">
        <f>"00502727"</f>
        <v>00502727</v>
      </c>
    </row>
    <row r="445" spans="1:2" x14ac:dyDescent="0.25">
      <c r="A445" s="6">
        <v>440</v>
      </c>
      <c r="B445" s="6" t="str">
        <f>"00502789"</f>
        <v>00502789</v>
      </c>
    </row>
    <row r="446" spans="1:2" x14ac:dyDescent="0.25">
      <c r="A446" s="6">
        <v>441</v>
      </c>
      <c r="B446" s="6" t="str">
        <f>"00505010"</f>
        <v>00505010</v>
      </c>
    </row>
    <row r="447" spans="1:2" x14ac:dyDescent="0.25">
      <c r="A447" s="6">
        <v>442</v>
      </c>
      <c r="B447" s="6" t="str">
        <f>"00505330"</f>
        <v>00505330</v>
      </c>
    </row>
    <row r="448" spans="1:2" x14ac:dyDescent="0.25">
      <c r="A448" s="6">
        <v>443</v>
      </c>
      <c r="B448" s="6" t="str">
        <f>"00506926"</f>
        <v>00506926</v>
      </c>
    </row>
    <row r="449" spans="1:2" x14ac:dyDescent="0.25">
      <c r="A449" s="6">
        <v>444</v>
      </c>
      <c r="B449" s="6" t="str">
        <f>"00507610"</f>
        <v>00507610</v>
      </c>
    </row>
    <row r="450" spans="1:2" x14ac:dyDescent="0.25">
      <c r="A450" s="6">
        <v>445</v>
      </c>
      <c r="B450" s="6" t="str">
        <f>"00507964"</f>
        <v>00507964</v>
      </c>
    </row>
    <row r="451" spans="1:2" x14ac:dyDescent="0.25">
      <c r="A451" s="6">
        <v>446</v>
      </c>
      <c r="B451" s="6" t="str">
        <f>"00510064"</f>
        <v>00510064</v>
      </c>
    </row>
    <row r="452" spans="1:2" x14ac:dyDescent="0.25">
      <c r="A452" s="6">
        <v>447</v>
      </c>
      <c r="B452" s="6" t="str">
        <f>"00510689"</f>
        <v>00510689</v>
      </c>
    </row>
    <row r="453" spans="1:2" x14ac:dyDescent="0.25">
      <c r="A453" s="6">
        <v>448</v>
      </c>
      <c r="B453" s="6" t="str">
        <f>"00510785"</f>
        <v>00510785</v>
      </c>
    </row>
    <row r="454" spans="1:2" x14ac:dyDescent="0.25">
      <c r="A454" s="6">
        <v>449</v>
      </c>
      <c r="B454" s="6" t="str">
        <f>"00521561"</f>
        <v>00521561</v>
      </c>
    </row>
    <row r="455" spans="1:2" x14ac:dyDescent="0.25">
      <c r="A455" s="6">
        <v>450</v>
      </c>
      <c r="B455" s="6" t="str">
        <f>"00521629"</f>
        <v>00521629</v>
      </c>
    </row>
    <row r="456" spans="1:2" x14ac:dyDescent="0.25">
      <c r="A456" s="6">
        <v>451</v>
      </c>
      <c r="B456" s="6" t="str">
        <f>"00521939"</f>
        <v>00521939</v>
      </c>
    </row>
    <row r="457" spans="1:2" x14ac:dyDescent="0.25">
      <c r="A457" s="6">
        <v>452</v>
      </c>
      <c r="B457" s="6" t="str">
        <f>"00524788"</f>
        <v>00524788</v>
      </c>
    </row>
    <row r="458" spans="1:2" x14ac:dyDescent="0.25">
      <c r="A458" s="6">
        <v>453</v>
      </c>
      <c r="B458" s="6" t="str">
        <f>"00529886"</f>
        <v>00529886</v>
      </c>
    </row>
    <row r="459" spans="1:2" x14ac:dyDescent="0.25">
      <c r="A459" s="6">
        <v>454</v>
      </c>
      <c r="B459" s="6" t="str">
        <f>"00538611"</f>
        <v>00538611</v>
      </c>
    </row>
    <row r="460" spans="1:2" x14ac:dyDescent="0.25">
      <c r="A460" s="6">
        <v>455</v>
      </c>
      <c r="B460" s="6" t="str">
        <f>"00540376"</f>
        <v>00540376</v>
      </c>
    </row>
    <row r="461" spans="1:2" x14ac:dyDescent="0.25">
      <c r="A461" s="6">
        <v>456</v>
      </c>
      <c r="B461" s="6" t="str">
        <f>"00543042"</f>
        <v>00543042</v>
      </c>
    </row>
    <row r="462" spans="1:2" x14ac:dyDescent="0.25">
      <c r="A462" s="6">
        <v>457</v>
      </c>
      <c r="B462" s="6" t="str">
        <f>"00543443"</f>
        <v>00543443</v>
      </c>
    </row>
    <row r="463" spans="1:2" x14ac:dyDescent="0.25">
      <c r="A463" s="6">
        <v>458</v>
      </c>
      <c r="B463" s="6" t="str">
        <f>"00544731"</f>
        <v>00544731</v>
      </c>
    </row>
    <row r="464" spans="1:2" x14ac:dyDescent="0.25">
      <c r="A464" s="6">
        <v>459</v>
      </c>
      <c r="B464" s="6" t="str">
        <f>"00545245"</f>
        <v>00545245</v>
      </c>
    </row>
    <row r="465" spans="1:2" x14ac:dyDescent="0.25">
      <c r="A465" s="6">
        <v>460</v>
      </c>
      <c r="B465" s="6" t="str">
        <f>"00547620"</f>
        <v>00547620</v>
      </c>
    </row>
    <row r="466" spans="1:2" x14ac:dyDescent="0.25">
      <c r="A466" s="6">
        <v>461</v>
      </c>
      <c r="B466" s="6" t="str">
        <f>"00548986"</f>
        <v>00548986</v>
      </c>
    </row>
    <row r="467" spans="1:2" x14ac:dyDescent="0.25">
      <c r="A467" s="6">
        <v>462</v>
      </c>
      <c r="B467" s="6" t="str">
        <f>"00549384"</f>
        <v>00549384</v>
      </c>
    </row>
    <row r="468" spans="1:2" x14ac:dyDescent="0.25">
      <c r="A468" s="6">
        <v>463</v>
      </c>
      <c r="B468" s="6" t="str">
        <f>"00550353"</f>
        <v>00550353</v>
      </c>
    </row>
    <row r="469" spans="1:2" x14ac:dyDescent="0.25">
      <c r="A469" s="6">
        <v>464</v>
      </c>
      <c r="B469" s="6" t="str">
        <f>"00550537"</f>
        <v>00550537</v>
      </c>
    </row>
    <row r="470" spans="1:2" x14ac:dyDescent="0.25">
      <c r="A470" s="6">
        <v>465</v>
      </c>
      <c r="B470" s="6" t="str">
        <f>"00550900"</f>
        <v>00550900</v>
      </c>
    </row>
    <row r="471" spans="1:2" x14ac:dyDescent="0.25">
      <c r="A471" s="6">
        <v>466</v>
      </c>
      <c r="B471" s="6" t="str">
        <f>"00551439"</f>
        <v>00551439</v>
      </c>
    </row>
    <row r="472" spans="1:2" x14ac:dyDescent="0.25">
      <c r="A472" s="6">
        <v>467</v>
      </c>
      <c r="B472" s="6" t="str">
        <f>"00552015"</f>
        <v>00552015</v>
      </c>
    </row>
    <row r="473" spans="1:2" x14ac:dyDescent="0.25">
      <c r="A473" s="6">
        <v>468</v>
      </c>
      <c r="B473" s="6" t="str">
        <f>"00552873"</f>
        <v>00552873</v>
      </c>
    </row>
    <row r="474" spans="1:2" x14ac:dyDescent="0.25">
      <c r="A474" s="6">
        <v>469</v>
      </c>
      <c r="B474" s="6" t="str">
        <f>"00552914"</f>
        <v>00552914</v>
      </c>
    </row>
    <row r="475" spans="1:2" x14ac:dyDescent="0.25">
      <c r="A475" s="6">
        <v>470</v>
      </c>
      <c r="B475" s="6" t="str">
        <f>"00553480"</f>
        <v>00553480</v>
      </c>
    </row>
    <row r="476" spans="1:2" x14ac:dyDescent="0.25">
      <c r="A476" s="6">
        <v>471</v>
      </c>
      <c r="B476" s="6" t="str">
        <f>"00555059"</f>
        <v>00555059</v>
      </c>
    </row>
    <row r="477" spans="1:2" x14ac:dyDescent="0.25">
      <c r="A477" s="6">
        <v>472</v>
      </c>
      <c r="B477" s="6" t="str">
        <f>"00555217"</f>
        <v>00555217</v>
      </c>
    </row>
    <row r="478" spans="1:2" x14ac:dyDescent="0.25">
      <c r="A478" s="6">
        <v>473</v>
      </c>
      <c r="B478" s="6" t="str">
        <f>"00558395"</f>
        <v>00558395</v>
      </c>
    </row>
    <row r="479" spans="1:2" x14ac:dyDescent="0.25">
      <c r="A479" s="6">
        <v>474</v>
      </c>
      <c r="B479" s="6" t="str">
        <f>"00560408"</f>
        <v>00560408</v>
      </c>
    </row>
    <row r="480" spans="1:2" x14ac:dyDescent="0.25">
      <c r="A480" s="6">
        <v>475</v>
      </c>
      <c r="B480" s="6" t="str">
        <f>"00560884"</f>
        <v>00560884</v>
      </c>
    </row>
    <row r="481" spans="1:2" x14ac:dyDescent="0.25">
      <c r="A481" s="6">
        <v>476</v>
      </c>
      <c r="B481" s="6" t="str">
        <f>"00563035"</f>
        <v>00563035</v>
      </c>
    </row>
    <row r="482" spans="1:2" x14ac:dyDescent="0.25">
      <c r="A482" s="6">
        <v>477</v>
      </c>
      <c r="B482" s="6" t="str">
        <f>"00565483"</f>
        <v>00565483</v>
      </c>
    </row>
    <row r="483" spans="1:2" x14ac:dyDescent="0.25">
      <c r="A483" s="6">
        <v>478</v>
      </c>
      <c r="B483" s="6" t="str">
        <f>"00566878"</f>
        <v>00566878</v>
      </c>
    </row>
    <row r="484" spans="1:2" x14ac:dyDescent="0.25">
      <c r="A484" s="6">
        <v>479</v>
      </c>
      <c r="B484" s="6" t="str">
        <f>"00575443"</f>
        <v>00575443</v>
      </c>
    </row>
    <row r="485" spans="1:2" x14ac:dyDescent="0.25">
      <c r="A485" s="6">
        <v>480</v>
      </c>
      <c r="B485" s="6" t="str">
        <f>"00575445"</f>
        <v>00575445</v>
      </c>
    </row>
    <row r="486" spans="1:2" x14ac:dyDescent="0.25">
      <c r="A486" s="6">
        <v>481</v>
      </c>
      <c r="B486" s="6" t="str">
        <f>"00582017"</f>
        <v>00582017</v>
      </c>
    </row>
    <row r="487" spans="1:2" x14ac:dyDescent="0.25">
      <c r="A487" s="6">
        <v>482</v>
      </c>
      <c r="B487" s="6" t="str">
        <f>"00583086"</f>
        <v>00583086</v>
      </c>
    </row>
    <row r="488" spans="1:2" x14ac:dyDescent="0.25">
      <c r="A488" s="6">
        <v>483</v>
      </c>
      <c r="B488" s="6" t="str">
        <f>"00585122"</f>
        <v>00585122</v>
      </c>
    </row>
    <row r="489" spans="1:2" x14ac:dyDescent="0.25">
      <c r="A489" s="6">
        <v>484</v>
      </c>
      <c r="B489" s="6" t="str">
        <f>"00587708"</f>
        <v>00587708</v>
      </c>
    </row>
    <row r="490" spans="1:2" x14ac:dyDescent="0.25">
      <c r="A490" s="6">
        <v>485</v>
      </c>
      <c r="B490" s="6" t="str">
        <f>"00590633"</f>
        <v>00590633</v>
      </c>
    </row>
    <row r="491" spans="1:2" x14ac:dyDescent="0.25">
      <c r="A491" s="6">
        <v>486</v>
      </c>
      <c r="B491" s="6" t="str">
        <f>"00599292"</f>
        <v>00599292</v>
      </c>
    </row>
    <row r="492" spans="1:2" x14ac:dyDescent="0.25">
      <c r="A492" s="6">
        <v>487</v>
      </c>
      <c r="B492" s="6" t="str">
        <f>"00599301"</f>
        <v>00599301</v>
      </c>
    </row>
    <row r="493" spans="1:2" x14ac:dyDescent="0.25">
      <c r="A493" s="6">
        <v>488</v>
      </c>
      <c r="B493" s="6" t="str">
        <f>"00599591"</f>
        <v>00599591</v>
      </c>
    </row>
    <row r="494" spans="1:2" x14ac:dyDescent="0.25">
      <c r="A494" s="6">
        <v>489</v>
      </c>
      <c r="B494" s="6" t="str">
        <f>"00600788"</f>
        <v>00600788</v>
      </c>
    </row>
    <row r="495" spans="1:2" x14ac:dyDescent="0.25">
      <c r="A495" s="6">
        <v>490</v>
      </c>
      <c r="B495" s="6" t="str">
        <f>"00602129"</f>
        <v>00602129</v>
      </c>
    </row>
    <row r="496" spans="1:2" x14ac:dyDescent="0.25">
      <c r="A496" s="6">
        <v>491</v>
      </c>
      <c r="B496" s="6" t="str">
        <f>"00603494"</f>
        <v>00603494</v>
      </c>
    </row>
    <row r="497" spans="1:2" x14ac:dyDescent="0.25">
      <c r="A497" s="6">
        <v>492</v>
      </c>
      <c r="B497" s="6" t="str">
        <f>"00605556"</f>
        <v>00605556</v>
      </c>
    </row>
    <row r="498" spans="1:2" x14ac:dyDescent="0.25">
      <c r="A498" s="6">
        <v>493</v>
      </c>
      <c r="B498" s="6" t="str">
        <f>"00606884"</f>
        <v>00606884</v>
      </c>
    </row>
    <row r="499" spans="1:2" x14ac:dyDescent="0.25">
      <c r="A499" s="6">
        <v>494</v>
      </c>
      <c r="B499" s="6" t="str">
        <f>"00607008"</f>
        <v>00607008</v>
      </c>
    </row>
    <row r="500" spans="1:2" x14ac:dyDescent="0.25">
      <c r="A500" s="6">
        <v>495</v>
      </c>
      <c r="B500" s="6" t="str">
        <f>"00607430"</f>
        <v>00607430</v>
      </c>
    </row>
    <row r="501" spans="1:2" x14ac:dyDescent="0.25">
      <c r="A501" s="6">
        <v>496</v>
      </c>
      <c r="B501" s="6" t="str">
        <f>"00607513"</f>
        <v>00607513</v>
      </c>
    </row>
    <row r="502" spans="1:2" x14ac:dyDescent="0.25">
      <c r="A502" s="6">
        <v>497</v>
      </c>
      <c r="B502" s="6" t="str">
        <f>"00608747"</f>
        <v>00608747</v>
      </c>
    </row>
    <row r="503" spans="1:2" x14ac:dyDescent="0.25">
      <c r="A503" s="6">
        <v>498</v>
      </c>
      <c r="B503" s="6" t="str">
        <f>"00610575"</f>
        <v>00610575</v>
      </c>
    </row>
    <row r="504" spans="1:2" x14ac:dyDescent="0.25">
      <c r="A504" s="6">
        <v>499</v>
      </c>
      <c r="B504" s="6" t="str">
        <f>"00613872"</f>
        <v>00613872</v>
      </c>
    </row>
    <row r="505" spans="1:2" x14ac:dyDescent="0.25">
      <c r="A505" s="6">
        <v>500</v>
      </c>
      <c r="B505" s="6" t="str">
        <f>"00616240"</f>
        <v>00616240</v>
      </c>
    </row>
    <row r="506" spans="1:2" x14ac:dyDescent="0.25">
      <c r="A506" s="6">
        <v>501</v>
      </c>
      <c r="B506" s="6" t="str">
        <f>"00618649"</f>
        <v>00618649</v>
      </c>
    </row>
    <row r="507" spans="1:2" x14ac:dyDescent="0.25">
      <c r="A507" s="6">
        <v>502</v>
      </c>
      <c r="B507" s="6" t="str">
        <f>"00619429"</f>
        <v>00619429</v>
      </c>
    </row>
    <row r="508" spans="1:2" x14ac:dyDescent="0.25">
      <c r="A508" s="6">
        <v>503</v>
      </c>
      <c r="B508" s="6" t="str">
        <f>"00619581"</f>
        <v>00619581</v>
      </c>
    </row>
    <row r="509" spans="1:2" x14ac:dyDescent="0.25">
      <c r="A509" s="6">
        <v>504</v>
      </c>
      <c r="B509" s="6" t="str">
        <f>"00620626"</f>
        <v>00620626</v>
      </c>
    </row>
    <row r="510" spans="1:2" x14ac:dyDescent="0.25">
      <c r="A510" s="6">
        <v>505</v>
      </c>
      <c r="B510" s="6" t="str">
        <f>"00626830"</f>
        <v>00626830</v>
      </c>
    </row>
    <row r="511" spans="1:2" x14ac:dyDescent="0.25">
      <c r="A511" s="6">
        <v>506</v>
      </c>
      <c r="B511" s="6" t="str">
        <f>"00626850"</f>
        <v>00626850</v>
      </c>
    </row>
    <row r="512" spans="1:2" x14ac:dyDescent="0.25">
      <c r="A512" s="6">
        <v>507</v>
      </c>
      <c r="B512" s="6" t="str">
        <f>"00630693"</f>
        <v>00630693</v>
      </c>
    </row>
    <row r="513" spans="1:2" x14ac:dyDescent="0.25">
      <c r="A513" s="6">
        <v>508</v>
      </c>
      <c r="B513" s="6" t="str">
        <f>"00633837"</f>
        <v>00633837</v>
      </c>
    </row>
    <row r="514" spans="1:2" x14ac:dyDescent="0.25">
      <c r="A514" s="6">
        <v>509</v>
      </c>
      <c r="B514" s="6" t="str">
        <f>"00634501"</f>
        <v>00634501</v>
      </c>
    </row>
    <row r="515" spans="1:2" x14ac:dyDescent="0.25">
      <c r="A515" s="6">
        <v>510</v>
      </c>
      <c r="B515" s="6" t="str">
        <f>"00638206"</f>
        <v>00638206</v>
      </c>
    </row>
    <row r="516" spans="1:2" x14ac:dyDescent="0.25">
      <c r="A516" s="6">
        <v>511</v>
      </c>
      <c r="B516" s="6" t="str">
        <f>"00638679"</f>
        <v>00638679</v>
      </c>
    </row>
    <row r="517" spans="1:2" x14ac:dyDescent="0.25">
      <c r="A517" s="6">
        <v>512</v>
      </c>
      <c r="B517" s="6" t="str">
        <f>"00638828"</f>
        <v>00638828</v>
      </c>
    </row>
    <row r="518" spans="1:2" x14ac:dyDescent="0.25">
      <c r="A518" s="6">
        <v>513</v>
      </c>
      <c r="B518" s="6" t="str">
        <f>"00638933"</f>
        <v>00638933</v>
      </c>
    </row>
    <row r="519" spans="1:2" x14ac:dyDescent="0.25">
      <c r="A519" s="6">
        <v>514</v>
      </c>
      <c r="B519" s="6" t="str">
        <f>"00641967"</f>
        <v>00641967</v>
      </c>
    </row>
    <row r="520" spans="1:2" x14ac:dyDescent="0.25">
      <c r="A520" s="6">
        <v>515</v>
      </c>
      <c r="B520" s="6" t="str">
        <f>"00644313"</f>
        <v>00644313</v>
      </c>
    </row>
    <row r="521" spans="1:2" x14ac:dyDescent="0.25">
      <c r="A521" s="6">
        <v>516</v>
      </c>
      <c r="B521" s="6" t="str">
        <f>"00654574"</f>
        <v>00654574</v>
      </c>
    </row>
    <row r="522" spans="1:2" x14ac:dyDescent="0.25">
      <c r="A522" s="6">
        <v>517</v>
      </c>
      <c r="B522" s="6" t="str">
        <f>"00654918"</f>
        <v>00654918</v>
      </c>
    </row>
    <row r="523" spans="1:2" x14ac:dyDescent="0.25">
      <c r="A523" s="6">
        <v>518</v>
      </c>
      <c r="B523" s="6" t="str">
        <f>"00655965"</f>
        <v>00655965</v>
      </c>
    </row>
    <row r="524" spans="1:2" x14ac:dyDescent="0.25">
      <c r="A524" s="6">
        <v>519</v>
      </c>
      <c r="B524" s="6" t="str">
        <f>"00656036"</f>
        <v>00656036</v>
      </c>
    </row>
    <row r="525" spans="1:2" x14ac:dyDescent="0.25">
      <c r="A525" s="6">
        <v>520</v>
      </c>
      <c r="B525" s="6" t="str">
        <f>"00656207"</f>
        <v>00656207</v>
      </c>
    </row>
    <row r="526" spans="1:2" x14ac:dyDescent="0.25">
      <c r="A526" s="6">
        <v>521</v>
      </c>
      <c r="B526" s="6" t="str">
        <f>"00656481"</f>
        <v>00656481</v>
      </c>
    </row>
    <row r="527" spans="1:2" x14ac:dyDescent="0.25">
      <c r="A527" s="6">
        <v>522</v>
      </c>
      <c r="B527" s="6" t="str">
        <f>"00657646"</f>
        <v>00657646</v>
      </c>
    </row>
    <row r="528" spans="1:2" x14ac:dyDescent="0.25">
      <c r="A528" s="6">
        <v>523</v>
      </c>
      <c r="B528" s="6" t="str">
        <f>"00657826"</f>
        <v>00657826</v>
      </c>
    </row>
    <row r="529" spans="1:2" x14ac:dyDescent="0.25">
      <c r="A529" s="6">
        <v>524</v>
      </c>
      <c r="B529" s="6" t="str">
        <f>"00658401"</f>
        <v>00658401</v>
      </c>
    </row>
    <row r="530" spans="1:2" x14ac:dyDescent="0.25">
      <c r="A530" s="6">
        <v>525</v>
      </c>
      <c r="B530" s="6" t="str">
        <f>"00661310"</f>
        <v>00661310</v>
      </c>
    </row>
    <row r="531" spans="1:2" x14ac:dyDescent="0.25">
      <c r="A531" s="6">
        <v>526</v>
      </c>
      <c r="B531" s="6" t="str">
        <f>"00662189"</f>
        <v>00662189</v>
      </c>
    </row>
    <row r="532" spans="1:2" x14ac:dyDescent="0.25">
      <c r="A532" s="6">
        <v>527</v>
      </c>
      <c r="B532" s="6" t="str">
        <f>"00664422"</f>
        <v>00664422</v>
      </c>
    </row>
    <row r="533" spans="1:2" x14ac:dyDescent="0.25">
      <c r="A533" s="6">
        <v>528</v>
      </c>
      <c r="B533" s="6" t="str">
        <f>"00665012"</f>
        <v>00665012</v>
      </c>
    </row>
    <row r="534" spans="1:2" x14ac:dyDescent="0.25">
      <c r="A534" s="6">
        <v>529</v>
      </c>
      <c r="B534" s="6" t="str">
        <f>"00665683"</f>
        <v>00665683</v>
      </c>
    </row>
    <row r="535" spans="1:2" x14ac:dyDescent="0.25">
      <c r="A535" s="6">
        <v>530</v>
      </c>
      <c r="B535" s="6" t="str">
        <f>"00666985"</f>
        <v>00666985</v>
      </c>
    </row>
    <row r="536" spans="1:2" x14ac:dyDescent="0.25">
      <c r="A536" s="6">
        <v>531</v>
      </c>
      <c r="B536" s="6" t="str">
        <f>"00667515"</f>
        <v>00667515</v>
      </c>
    </row>
    <row r="537" spans="1:2" x14ac:dyDescent="0.25">
      <c r="A537" s="6">
        <v>532</v>
      </c>
      <c r="B537" s="6" t="str">
        <f>"00672923"</f>
        <v>00672923</v>
      </c>
    </row>
    <row r="538" spans="1:2" x14ac:dyDescent="0.25">
      <c r="A538" s="6">
        <v>533</v>
      </c>
      <c r="B538" s="6" t="str">
        <f>"00673582"</f>
        <v>00673582</v>
      </c>
    </row>
    <row r="539" spans="1:2" x14ac:dyDescent="0.25">
      <c r="A539" s="6">
        <v>534</v>
      </c>
      <c r="B539" s="6" t="str">
        <f>"00674509"</f>
        <v>00674509</v>
      </c>
    </row>
    <row r="540" spans="1:2" x14ac:dyDescent="0.25">
      <c r="A540" s="6">
        <v>535</v>
      </c>
      <c r="B540" s="6" t="str">
        <f>"00676157"</f>
        <v>00676157</v>
      </c>
    </row>
    <row r="541" spans="1:2" x14ac:dyDescent="0.25">
      <c r="A541" s="6">
        <v>536</v>
      </c>
      <c r="B541" s="6" t="str">
        <f>"00680259"</f>
        <v>00680259</v>
      </c>
    </row>
    <row r="542" spans="1:2" x14ac:dyDescent="0.25">
      <c r="A542" s="6">
        <v>537</v>
      </c>
      <c r="B542" s="6" t="str">
        <f>"00682130"</f>
        <v>00682130</v>
      </c>
    </row>
    <row r="543" spans="1:2" x14ac:dyDescent="0.25">
      <c r="A543" s="6">
        <v>538</v>
      </c>
      <c r="B543" s="6" t="str">
        <f>"00682190"</f>
        <v>00682190</v>
      </c>
    </row>
    <row r="544" spans="1:2" x14ac:dyDescent="0.25">
      <c r="A544" s="6">
        <v>539</v>
      </c>
      <c r="B544" s="6" t="str">
        <f>"00683528"</f>
        <v>00683528</v>
      </c>
    </row>
    <row r="545" spans="1:2" x14ac:dyDescent="0.25">
      <c r="A545" s="6">
        <v>540</v>
      </c>
      <c r="B545" s="6" t="str">
        <f>"00686611"</f>
        <v>00686611</v>
      </c>
    </row>
    <row r="546" spans="1:2" x14ac:dyDescent="0.25">
      <c r="A546" s="6">
        <v>541</v>
      </c>
      <c r="B546" s="6" t="str">
        <f>"00688062"</f>
        <v>00688062</v>
      </c>
    </row>
    <row r="547" spans="1:2" x14ac:dyDescent="0.25">
      <c r="A547" s="6">
        <v>542</v>
      </c>
      <c r="B547" s="6" t="str">
        <f>"00690275"</f>
        <v>00690275</v>
      </c>
    </row>
    <row r="548" spans="1:2" x14ac:dyDescent="0.25">
      <c r="A548" s="6">
        <v>543</v>
      </c>
      <c r="B548" s="6" t="str">
        <f>"00694504"</f>
        <v>00694504</v>
      </c>
    </row>
    <row r="549" spans="1:2" x14ac:dyDescent="0.25">
      <c r="A549" s="6">
        <v>544</v>
      </c>
      <c r="B549" s="6" t="str">
        <f>"00696167"</f>
        <v>00696167</v>
      </c>
    </row>
    <row r="550" spans="1:2" x14ac:dyDescent="0.25">
      <c r="A550" s="6">
        <v>545</v>
      </c>
      <c r="B550" s="6" t="str">
        <f>"00700718"</f>
        <v>00700718</v>
      </c>
    </row>
    <row r="551" spans="1:2" x14ac:dyDescent="0.25">
      <c r="A551" s="6">
        <v>546</v>
      </c>
      <c r="B551" s="6" t="str">
        <f>"00702840"</f>
        <v>00702840</v>
      </c>
    </row>
    <row r="552" spans="1:2" x14ac:dyDescent="0.25">
      <c r="A552" s="6">
        <v>547</v>
      </c>
      <c r="B552" s="6" t="str">
        <f>"00704478"</f>
        <v>00704478</v>
      </c>
    </row>
    <row r="553" spans="1:2" x14ac:dyDescent="0.25">
      <c r="A553" s="6">
        <v>548</v>
      </c>
      <c r="B553" s="6" t="str">
        <f>"00705372"</f>
        <v>00705372</v>
      </c>
    </row>
    <row r="554" spans="1:2" x14ac:dyDescent="0.25">
      <c r="A554" s="6">
        <v>549</v>
      </c>
      <c r="B554" s="6" t="str">
        <f>"00710606"</f>
        <v>00710606</v>
      </c>
    </row>
    <row r="555" spans="1:2" x14ac:dyDescent="0.25">
      <c r="A555" s="6">
        <v>550</v>
      </c>
      <c r="B555" s="6" t="str">
        <f>"00712138"</f>
        <v>00712138</v>
      </c>
    </row>
    <row r="556" spans="1:2" x14ac:dyDescent="0.25">
      <c r="A556" s="6">
        <v>551</v>
      </c>
      <c r="B556" s="6" t="str">
        <f>"00714072"</f>
        <v>00714072</v>
      </c>
    </row>
    <row r="557" spans="1:2" x14ac:dyDescent="0.25">
      <c r="A557" s="6">
        <v>552</v>
      </c>
      <c r="B557" s="6" t="str">
        <f>"00714239"</f>
        <v>00714239</v>
      </c>
    </row>
    <row r="558" spans="1:2" x14ac:dyDescent="0.25">
      <c r="A558" s="6">
        <v>553</v>
      </c>
      <c r="B558" s="6" t="str">
        <f>"00716788"</f>
        <v>00716788</v>
      </c>
    </row>
    <row r="559" spans="1:2" x14ac:dyDescent="0.25">
      <c r="A559" s="6">
        <v>554</v>
      </c>
      <c r="B559" s="6" t="str">
        <f>"00716860"</f>
        <v>00716860</v>
      </c>
    </row>
    <row r="560" spans="1:2" x14ac:dyDescent="0.25">
      <c r="A560" s="6">
        <v>555</v>
      </c>
      <c r="B560" s="6" t="str">
        <f>"00717058"</f>
        <v>00717058</v>
      </c>
    </row>
    <row r="561" spans="1:2" x14ac:dyDescent="0.25">
      <c r="A561" s="6">
        <v>556</v>
      </c>
      <c r="B561" s="6" t="str">
        <f>"00717303"</f>
        <v>00717303</v>
      </c>
    </row>
    <row r="562" spans="1:2" x14ac:dyDescent="0.25">
      <c r="A562" s="6">
        <v>557</v>
      </c>
      <c r="B562" s="6" t="str">
        <f>"00719189"</f>
        <v>00719189</v>
      </c>
    </row>
    <row r="563" spans="1:2" x14ac:dyDescent="0.25">
      <c r="A563" s="6">
        <v>558</v>
      </c>
      <c r="B563" s="6" t="str">
        <f>"00719425"</f>
        <v>00719425</v>
      </c>
    </row>
    <row r="564" spans="1:2" x14ac:dyDescent="0.25">
      <c r="A564" s="6">
        <v>559</v>
      </c>
      <c r="B564" s="6" t="str">
        <f>"00719866"</f>
        <v>00719866</v>
      </c>
    </row>
    <row r="565" spans="1:2" x14ac:dyDescent="0.25">
      <c r="A565" s="6">
        <v>560</v>
      </c>
      <c r="B565" s="6" t="str">
        <f>"00720876"</f>
        <v>00720876</v>
      </c>
    </row>
    <row r="566" spans="1:2" x14ac:dyDescent="0.25">
      <c r="A566" s="6">
        <v>561</v>
      </c>
      <c r="B566" s="6" t="str">
        <f>"00723395"</f>
        <v>00723395</v>
      </c>
    </row>
    <row r="567" spans="1:2" x14ac:dyDescent="0.25">
      <c r="A567" s="6">
        <v>562</v>
      </c>
      <c r="B567" s="6" t="str">
        <f>"00724807"</f>
        <v>00724807</v>
      </c>
    </row>
    <row r="568" spans="1:2" x14ac:dyDescent="0.25">
      <c r="A568" s="6">
        <v>563</v>
      </c>
      <c r="B568" s="6" t="str">
        <f>"00725793"</f>
        <v>00725793</v>
      </c>
    </row>
    <row r="569" spans="1:2" x14ac:dyDescent="0.25">
      <c r="A569" s="6">
        <v>564</v>
      </c>
      <c r="B569" s="6" t="str">
        <f>"00726281"</f>
        <v>00726281</v>
      </c>
    </row>
    <row r="570" spans="1:2" x14ac:dyDescent="0.25">
      <c r="A570" s="6">
        <v>565</v>
      </c>
      <c r="B570" s="6" t="str">
        <f>"00729239"</f>
        <v>00729239</v>
      </c>
    </row>
    <row r="571" spans="1:2" x14ac:dyDescent="0.25">
      <c r="A571" s="6">
        <v>566</v>
      </c>
      <c r="B571" s="6" t="str">
        <f>"00729294"</f>
        <v>00729294</v>
      </c>
    </row>
    <row r="572" spans="1:2" x14ac:dyDescent="0.25">
      <c r="A572" s="6">
        <v>567</v>
      </c>
      <c r="B572" s="6" t="str">
        <f>"00733338"</f>
        <v>00733338</v>
      </c>
    </row>
    <row r="573" spans="1:2" x14ac:dyDescent="0.25">
      <c r="A573" s="6">
        <v>568</v>
      </c>
      <c r="B573" s="6" t="str">
        <f>"00734355"</f>
        <v>00734355</v>
      </c>
    </row>
    <row r="574" spans="1:2" x14ac:dyDescent="0.25">
      <c r="A574" s="6">
        <v>569</v>
      </c>
      <c r="B574" s="6" t="str">
        <f>"00735173"</f>
        <v>00735173</v>
      </c>
    </row>
    <row r="575" spans="1:2" x14ac:dyDescent="0.25">
      <c r="A575" s="6">
        <v>570</v>
      </c>
      <c r="B575" s="6" t="str">
        <f>"00741472"</f>
        <v>00741472</v>
      </c>
    </row>
    <row r="576" spans="1:2" x14ac:dyDescent="0.25">
      <c r="A576" s="6">
        <v>571</v>
      </c>
      <c r="B576" s="6" t="str">
        <f>"00741663"</f>
        <v>00741663</v>
      </c>
    </row>
    <row r="577" spans="1:2" x14ac:dyDescent="0.25">
      <c r="A577" s="6">
        <v>572</v>
      </c>
      <c r="B577" s="6" t="str">
        <f>"00741996"</f>
        <v>00741996</v>
      </c>
    </row>
    <row r="578" spans="1:2" x14ac:dyDescent="0.25">
      <c r="A578" s="6">
        <v>573</v>
      </c>
      <c r="B578" s="6" t="str">
        <f>"00744768"</f>
        <v>00744768</v>
      </c>
    </row>
    <row r="579" spans="1:2" x14ac:dyDescent="0.25">
      <c r="A579" s="6">
        <v>574</v>
      </c>
      <c r="B579" s="6" t="str">
        <f>"00747678"</f>
        <v>00747678</v>
      </c>
    </row>
    <row r="580" spans="1:2" x14ac:dyDescent="0.25">
      <c r="A580" s="6">
        <v>575</v>
      </c>
      <c r="B580" s="6" t="str">
        <f>"00752669"</f>
        <v>00752669</v>
      </c>
    </row>
    <row r="581" spans="1:2" x14ac:dyDescent="0.25">
      <c r="A581" s="6">
        <v>576</v>
      </c>
      <c r="B581" s="6" t="str">
        <f>"00756439"</f>
        <v>00756439</v>
      </c>
    </row>
    <row r="582" spans="1:2" x14ac:dyDescent="0.25">
      <c r="A582" s="6">
        <v>577</v>
      </c>
      <c r="B582" s="6" t="str">
        <f>"00757722"</f>
        <v>00757722</v>
      </c>
    </row>
    <row r="583" spans="1:2" x14ac:dyDescent="0.25">
      <c r="A583" s="6">
        <v>578</v>
      </c>
      <c r="B583" s="6" t="str">
        <f>"00758460"</f>
        <v>00758460</v>
      </c>
    </row>
    <row r="584" spans="1:2" x14ac:dyDescent="0.25">
      <c r="A584" s="6">
        <v>579</v>
      </c>
      <c r="B584" s="6" t="str">
        <f>"00758684"</f>
        <v>00758684</v>
      </c>
    </row>
    <row r="585" spans="1:2" x14ac:dyDescent="0.25">
      <c r="A585" s="6">
        <v>580</v>
      </c>
      <c r="B585" s="6" t="str">
        <f>"00758852"</f>
        <v>00758852</v>
      </c>
    </row>
    <row r="586" spans="1:2" x14ac:dyDescent="0.25">
      <c r="A586" s="6">
        <v>581</v>
      </c>
      <c r="B586" s="6" t="str">
        <f>"00760146"</f>
        <v>00760146</v>
      </c>
    </row>
    <row r="587" spans="1:2" x14ac:dyDescent="0.25">
      <c r="A587" s="6">
        <v>582</v>
      </c>
      <c r="B587" s="6" t="str">
        <f>"00760643"</f>
        <v>00760643</v>
      </c>
    </row>
    <row r="588" spans="1:2" x14ac:dyDescent="0.25">
      <c r="A588" s="6">
        <v>583</v>
      </c>
      <c r="B588" s="6" t="str">
        <f>"00760820"</f>
        <v>00760820</v>
      </c>
    </row>
    <row r="589" spans="1:2" x14ac:dyDescent="0.25">
      <c r="A589" s="6">
        <v>584</v>
      </c>
      <c r="B589" s="6" t="str">
        <f>"00760871"</f>
        <v>00760871</v>
      </c>
    </row>
    <row r="590" spans="1:2" x14ac:dyDescent="0.25">
      <c r="A590" s="6">
        <v>585</v>
      </c>
      <c r="B590" s="6" t="str">
        <f>"00760925"</f>
        <v>00760925</v>
      </c>
    </row>
    <row r="591" spans="1:2" x14ac:dyDescent="0.25">
      <c r="A591" s="6">
        <v>586</v>
      </c>
      <c r="B591" s="6" t="str">
        <f>"00760928"</f>
        <v>00760928</v>
      </c>
    </row>
    <row r="592" spans="1:2" x14ac:dyDescent="0.25">
      <c r="A592" s="6">
        <v>587</v>
      </c>
      <c r="B592" s="6" t="str">
        <f>"00761150"</f>
        <v>00761150</v>
      </c>
    </row>
    <row r="593" spans="1:2" x14ac:dyDescent="0.25">
      <c r="A593" s="6">
        <v>588</v>
      </c>
      <c r="B593" s="6" t="str">
        <f>"00761328"</f>
        <v>00761328</v>
      </c>
    </row>
    <row r="594" spans="1:2" x14ac:dyDescent="0.25">
      <c r="A594" s="6">
        <v>589</v>
      </c>
      <c r="B594" s="6" t="str">
        <f>"00761382"</f>
        <v>00761382</v>
      </c>
    </row>
    <row r="595" spans="1:2" x14ac:dyDescent="0.25">
      <c r="A595" s="6">
        <v>590</v>
      </c>
      <c r="B595" s="6" t="str">
        <f>"00761762"</f>
        <v>00761762</v>
      </c>
    </row>
    <row r="596" spans="1:2" x14ac:dyDescent="0.25">
      <c r="A596" s="6">
        <v>591</v>
      </c>
      <c r="B596" s="6" t="str">
        <f>"00761897"</f>
        <v>00761897</v>
      </c>
    </row>
    <row r="597" spans="1:2" x14ac:dyDescent="0.25">
      <c r="A597" s="6">
        <v>592</v>
      </c>
      <c r="B597" s="6" t="str">
        <f>"00762462"</f>
        <v>00762462</v>
      </c>
    </row>
    <row r="598" spans="1:2" x14ac:dyDescent="0.25">
      <c r="A598" s="6">
        <v>593</v>
      </c>
      <c r="B598" s="6" t="str">
        <f>"00762564"</f>
        <v>00762564</v>
      </c>
    </row>
    <row r="599" spans="1:2" x14ac:dyDescent="0.25">
      <c r="A599" s="6">
        <v>594</v>
      </c>
      <c r="B599" s="6" t="str">
        <f>"00763121"</f>
        <v>00763121</v>
      </c>
    </row>
    <row r="600" spans="1:2" x14ac:dyDescent="0.25">
      <c r="A600" s="6">
        <v>595</v>
      </c>
      <c r="B600" s="6" t="str">
        <f>"00763137"</f>
        <v>00763137</v>
      </c>
    </row>
    <row r="601" spans="1:2" x14ac:dyDescent="0.25">
      <c r="A601" s="6">
        <v>596</v>
      </c>
      <c r="B601" s="6" t="str">
        <f>"00763458"</f>
        <v>00763458</v>
      </c>
    </row>
    <row r="602" spans="1:2" x14ac:dyDescent="0.25">
      <c r="A602" s="6">
        <v>597</v>
      </c>
      <c r="B602" s="6" t="str">
        <f>"00765231"</f>
        <v>00765231</v>
      </c>
    </row>
    <row r="603" spans="1:2" x14ac:dyDescent="0.25">
      <c r="A603" s="6">
        <v>598</v>
      </c>
      <c r="B603" s="6" t="str">
        <f>"00766180"</f>
        <v>00766180</v>
      </c>
    </row>
    <row r="604" spans="1:2" x14ac:dyDescent="0.25">
      <c r="A604" s="6">
        <v>599</v>
      </c>
      <c r="B604" s="6" t="str">
        <f>"00766553"</f>
        <v>00766553</v>
      </c>
    </row>
    <row r="605" spans="1:2" x14ac:dyDescent="0.25">
      <c r="A605" s="6">
        <v>600</v>
      </c>
      <c r="B605" s="6" t="str">
        <f>"00766980"</f>
        <v>00766980</v>
      </c>
    </row>
    <row r="606" spans="1:2" x14ac:dyDescent="0.25">
      <c r="A606" s="6">
        <v>601</v>
      </c>
      <c r="B606" s="6" t="str">
        <f>"00767536"</f>
        <v>00767536</v>
      </c>
    </row>
    <row r="607" spans="1:2" x14ac:dyDescent="0.25">
      <c r="A607" s="6">
        <v>602</v>
      </c>
      <c r="B607" s="6" t="str">
        <f>"00768544"</f>
        <v>00768544</v>
      </c>
    </row>
    <row r="608" spans="1:2" x14ac:dyDescent="0.25">
      <c r="A608" s="6">
        <v>603</v>
      </c>
      <c r="B608" s="6" t="str">
        <f>"00768690"</f>
        <v>00768690</v>
      </c>
    </row>
    <row r="609" spans="1:2" x14ac:dyDescent="0.25">
      <c r="A609" s="6">
        <v>604</v>
      </c>
      <c r="B609" s="6" t="str">
        <f>"00769082"</f>
        <v>00769082</v>
      </c>
    </row>
    <row r="610" spans="1:2" x14ac:dyDescent="0.25">
      <c r="A610" s="6">
        <v>605</v>
      </c>
      <c r="B610" s="6" t="str">
        <f>"00769492"</f>
        <v>00769492</v>
      </c>
    </row>
    <row r="611" spans="1:2" x14ac:dyDescent="0.25">
      <c r="A611" s="6">
        <v>606</v>
      </c>
      <c r="B611" s="6" t="str">
        <f>"00770782"</f>
        <v>00770782</v>
      </c>
    </row>
    <row r="612" spans="1:2" x14ac:dyDescent="0.25">
      <c r="A612" s="6">
        <v>607</v>
      </c>
      <c r="B612" s="6" t="str">
        <f>"00770949"</f>
        <v>00770949</v>
      </c>
    </row>
    <row r="613" spans="1:2" x14ac:dyDescent="0.25">
      <c r="A613" s="6">
        <v>608</v>
      </c>
      <c r="B613" s="6" t="str">
        <f>"00772295"</f>
        <v>00772295</v>
      </c>
    </row>
    <row r="614" spans="1:2" x14ac:dyDescent="0.25">
      <c r="A614" s="6">
        <v>609</v>
      </c>
      <c r="B614" s="6" t="str">
        <f>"00772352"</f>
        <v>00772352</v>
      </c>
    </row>
    <row r="615" spans="1:2" x14ac:dyDescent="0.25">
      <c r="A615" s="6">
        <v>610</v>
      </c>
      <c r="B615" s="6" t="str">
        <f>"00772496"</f>
        <v>00772496</v>
      </c>
    </row>
    <row r="616" spans="1:2" x14ac:dyDescent="0.25">
      <c r="A616" s="6">
        <v>611</v>
      </c>
      <c r="B616" s="6" t="str">
        <f>"00772711"</f>
        <v>00772711</v>
      </c>
    </row>
    <row r="617" spans="1:2" x14ac:dyDescent="0.25">
      <c r="A617" s="6">
        <v>612</v>
      </c>
      <c r="B617" s="6" t="str">
        <f>"00773808"</f>
        <v>00773808</v>
      </c>
    </row>
    <row r="618" spans="1:2" x14ac:dyDescent="0.25">
      <c r="A618" s="6">
        <v>613</v>
      </c>
      <c r="B618" s="6" t="str">
        <f>"00773978"</f>
        <v>00773978</v>
      </c>
    </row>
    <row r="619" spans="1:2" x14ac:dyDescent="0.25">
      <c r="A619" s="6">
        <v>614</v>
      </c>
      <c r="B619" s="6" t="str">
        <f>"00774258"</f>
        <v>00774258</v>
      </c>
    </row>
    <row r="620" spans="1:2" x14ac:dyDescent="0.25">
      <c r="A620" s="6">
        <v>615</v>
      </c>
      <c r="B620" s="6" t="str">
        <f>"00774729"</f>
        <v>00774729</v>
      </c>
    </row>
    <row r="621" spans="1:2" x14ac:dyDescent="0.25">
      <c r="A621" s="6">
        <v>616</v>
      </c>
      <c r="B621" s="6" t="str">
        <f>"00775549"</f>
        <v>00775549</v>
      </c>
    </row>
    <row r="622" spans="1:2" x14ac:dyDescent="0.25">
      <c r="A622" s="6">
        <v>617</v>
      </c>
      <c r="B622" s="6" t="str">
        <f>"00776115"</f>
        <v>00776115</v>
      </c>
    </row>
    <row r="623" spans="1:2" x14ac:dyDescent="0.25">
      <c r="A623" s="6">
        <v>618</v>
      </c>
      <c r="B623" s="6" t="str">
        <f>"00776522"</f>
        <v>00776522</v>
      </c>
    </row>
    <row r="624" spans="1:2" x14ac:dyDescent="0.25">
      <c r="A624" s="6">
        <v>619</v>
      </c>
      <c r="B624" s="6" t="str">
        <f>"00776689"</f>
        <v>00776689</v>
      </c>
    </row>
    <row r="625" spans="1:2" x14ac:dyDescent="0.25">
      <c r="A625" s="6">
        <v>620</v>
      </c>
      <c r="B625" s="6" t="str">
        <f>"00776752"</f>
        <v>00776752</v>
      </c>
    </row>
    <row r="626" spans="1:2" x14ac:dyDescent="0.25">
      <c r="A626" s="6">
        <v>621</v>
      </c>
      <c r="B626" s="6" t="str">
        <f>"00776880"</f>
        <v>00776880</v>
      </c>
    </row>
    <row r="627" spans="1:2" x14ac:dyDescent="0.25">
      <c r="A627" s="6">
        <v>622</v>
      </c>
      <c r="B627" s="6" t="str">
        <f>"00776890"</f>
        <v>00776890</v>
      </c>
    </row>
    <row r="628" spans="1:2" x14ac:dyDescent="0.25">
      <c r="A628" s="6">
        <v>623</v>
      </c>
      <c r="B628" s="6" t="str">
        <f>"00776932"</f>
        <v>00776932</v>
      </c>
    </row>
    <row r="629" spans="1:2" x14ac:dyDescent="0.25">
      <c r="A629" s="6">
        <v>624</v>
      </c>
      <c r="B629" s="6" t="str">
        <f>"00777581"</f>
        <v>00777581</v>
      </c>
    </row>
    <row r="630" spans="1:2" x14ac:dyDescent="0.25">
      <c r="A630" s="6">
        <v>625</v>
      </c>
      <c r="B630" s="6" t="str">
        <f>"00777583"</f>
        <v>00777583</v>
      </c>
    </row>
    <row r="631" spans="1:2" x14ac:dyDescent="0.25">
      <c r="A631" s="6">
        <v>626</v>
      </c>
      <c r="B631" s="6" t="str">
        <f>"00777831"</f>
        <v>00777831</v>
      </c>
    </row>
    <row r="632" spans="1:2" x14ac:dyDescent="0.25">
      <c r="A632" s="6">
        <v>627</v>
      </c>
      <c r="B632" s="6" t="str">
        <f>"00778133"</f>
        <v>00778133</v>
      </c>
    </row>
    <row r="633" spans="1:2" x14ac:dyDescent="0.25">
      <c r="A633" s="6">
        <v>628</v>
      </c>
      <c r="B633" s="6" t="str">
        <f>"00778590"</f>
        <v>00778590</v>
      </c>
    </row>
    <row r="634" spans="1:2" x14ac:dyDescent="0.25">
      <c r="A634" s="6">
        <v>629</v>
      </c>
      <c r="B634" s="6" t="str">
        <f>"00778613"</f>
        <v>00778613</v>
      </c>
    </row>
    <row r="635" spans="1:2" x14ac:dyDescent="0.25">
      <c r="A635" s="6">
        <v>630</v>
      </c>
      <c r="B635" s="6" t="str">
        <f>"00779201"</f>
        <v>00779201</v>
      </c>
    </row>
    <row r="636" spans="1:2" x14ac:dyDescent="0.25">
      <c r="A636" s="6">
        <v>631</v>
      </c>
      <c r="B636" s="6" t="str">
        <f>"00779360"</f>
        <v>00779360</v>
      </c>
    </row>
    <row r="637" spans="1:2" x14ac:dyDescent="0.25">
      <c r="A637" s="6">
        <v>632</v>
      </c>
      <c r="B637" s="6" t="str">
        <f>"00780951"</f>
        <v>00780951</v>
      </c>
    </row>
    <row r="638" spans="1:2" x14ac:dyDescent="0.25">
      <c r="A638" s="6">
        <v>633</v>
      </c>
      <c r="B638" s="6" t="str">
        <f>"00782815"</f>
        <v>00782815</v>
      </c>
    </row>
    <row r="639" spans="1:2" x14ac:dyDescent="0.25">
      <c r="A639" s="6">
        <v>634</v>
      </c>
      <c r="B639" s="6" t="str">
        <f>"00782895"</f>
        <v>00782895</v>
      </c>
    </row>
    <row r="640" spans="1:2" x14ac:dyDescent="0.25">
      <c r="A640" s="6">
        <v>635</v>
      </c>
      <c r="B640" s="6" t="str">
        <f>"00783026"</f>
        <v>00783026</v>
      </c>
    </row>
    <row r="641" spans="1:2" x14ac:dyDescent="0.25">
      <c r="A641" s="6">
        <v>636</v>
      </c>
      <c r="B641" s="6" t="str">
        <f>"00783906"</f>
        <v>00783906</v>
      </c>
    </row>
    <row r="642" spans="1:2" x14ac:dyDescent="0.25">
      <c r="A642" s="6">
        <v>637</v>
      </c>
      <c r="B642" s="6" t="str">
        <f>"00784522"</f>
        <v>00784522</v>
      </c>
    </row>
    <row r="643" spans="1:2" x14ac:dyDescent="0.25">
      <c r="A643" s="6">
        <v>638</v>
      </c>
      <c r="B643" s="6" t="str">
        <f>"00786202"</f>
        <v>00786202</v>
      </c>
    </row>
    <row r="644" spans="1:2" x14ac:dyDescent="0.25">
      <c r="A644" s="6">
        <v>639</v>
      </c>
      <c r="B644" s="6" t="str">
        <f>"00787459"</f>
        <v>00787459</v>
      </c>
    </row>
    <row r="645" spans="1:2" x14ac:dyDescent="0.25">
      <c r="A645" s="6">
        <v>640</v>
      </c>
      <c r="B645" s="6" t="str">
        <f>"00792359"</f>
        <v>00792359</v>
      </c>
    </row>
    <row r="646" spans="1:2" x14ac:dyDescent="0.25">
      <c r="A646" s="6">
        <v>641</v>
      </c>
      <c r="B646" s="6" t="str">
        <f>"00792689"</f>
        <v>00792689</v>
      </c>
    </row>
    <row r="647" spans="1:2" x14ac:dyDescent="0.25">
      <c r="A647" s="6">
        <v>642</v>
      </c>
      <c r="B647" s="6" t="str">
        <f>"00794319"</f>
        <v>00794319</v>
      </c>
    </row>
    <row r="648" spans="1:2" x14ac:dyDescent="0.25">
      <c r="A648" s="6">
        <v>643</v>
      </c>
      <c r="B648" s="6" t="str">
        <f>"00794336"</f>
        <v>00794336</v>
      </c>
    </row>
    <row r="649" spans="1:2" x14ac:dyDescent="0.25">
      <c r="A649" s="6">
        <v>644</v>
      </c>
      <c r="B649" s="6" t="str">
        <f>"00794932"</f>
        <v>00794932</v>
      </c>
    </row>
    <row r="650" spans="1:2" x14ac:dyDescent="0.25">
      <c r="A650" s="6">
        <v>645</v>
      </c>
      <c r="B650" s="6" t="str">
        <f>"00796642"</f>
        <v>00796642</v>
      </c>
    </row>
    <row r="651" spans="1:2" x14ac:dyDescent="0.25">
      <c r="A651" s="6">
        <v>646</v>
      </c>
      <c r="B651" s="6" t="str">
        <f>"00796686"</f>
        <v>00796686</v>
      </c>
    </row>
    <row r="652" spans="1:2" x14ac:dyDescent="0.25">
      <c r="A652" s="6">
        <v>647</v>
      </c>
      <c r="B652" s="6" t="str">
        <f>"00797263"</f>
        <v>00797263</v>
      </c>
    </row>
    <row r="653" spans="1:2" x14ac:dyDescent="0.25">
      <c r="A653" s="6">
        <v>648</v>
      </c>
      <c r="B653" s="6" t="str">
        <f>"00798011"</f>
        <v>00798011</v>
      </c>
    </row>
    <row r="654" spans="1:2" x14ac:dyDescent="0.25">
      <c r="A654" s="6">
        <v>649</v>
      </c>
      <c r="B654" s="6" t="str">
        <f>"00801191"</f>
        <v>00801191</v>
      </c>
    </row>
    <row r="655" spans="1:2" x14ac:dyDescent="0.25">
      <c r="A655" s="6">
        <v>650</v>
      </c>
      <c r="B655" s="6" t="str">
        <f>"00802595"</f>
        <v>00802595</v>
      </c>
    </row>
    <row r="656" spans="1:2" x14ac:dyDescent="0.25">
      <c r="A656" s="6">
        <v>651</v>
      </c>
      <c r="B656" s="6" t="str">
        <f>"00803731"</f>
        <v>00803731</v>
      </c>
    </row>
    <row r="657" spans="1:2" x14ac:dyDescent="0.25">
      <c r="A657" s="6">
        <v>652</v>
      </c>
      <c r="B657" s="6" t="str">
        <f>"00804946"</f>
        <v>00804946</v>
      </c>
    </row>
    <row r="658" spans="1:2" x14ac:dyDescent="0.25">
      <c r="A658" s="6">
        <v>653</v>
      </c>
      <c r="B658" s="6" t="str">
        <f>"00805252"</f>
        <v>00805252</v>
      </c>
    </row>
    <row r="659" spans="1:2" x14ac:dyDescent="0.25">
      <c r="A659" s="6">
        <v>654</v>
      </c>
      <c r="B659" s="6" t="str">
        <f>"00805519"</f>
        <v>00805519</v>
      </c>
    </row>
    <row r="660" spans="1:2" x14ac:dyDescent="0.25">
      <c r="A660" s="6">
        <v>655</v>
      </c>
      <c r="B660" s="6" t="str">
        <f>"00807726"</f>
        <v>00807726</v>
      </c>
    </row>
    <row r="661" spans="1:2" x14ac:dyDescent="0.25">
      <c r="A661" s="6">
        <v>656</v>
      </c>
      <c r="B661" s="6" t="str">
        <f>"00807730"</f>
        <v>00807730</v>
      </c>
    </row>
    <row r="662" spans="1:2" x14ac:dyDescent="0.25">
      <c r="A662" s="6">
        <v>657</v>
      </c>
      <c r="B662" s="6" t="str">
        <f>"00807967"</f>
        <v>00807967</v>
      </c>
    </row>
    <row r="663" spans="1:2" x14ac:dyDescent="0.25">
      <c r="A663" s="6">
        <v>658</v>
      </c>
      <c r="B663" s="6" t="str">
        <f>"00809724"</f>
        <v>00809724</v>
      </c>
    </row>
    <row r="664" spans="1:2" x14ac:dyDescent="0.25">
      <c r="A664" s="6">
        <v>659</v>
      </c>
      <c r="B664" s="6" t="str">
        <f>"00809841"</f>
        <v>00809841</v>
      </c>
    </row>
    <row r="665" spans="1:2" x14ac:dyDescent="0.25">
      <c r="A665" s="6">
        <v>660</v>
      </c>
      <c r="B665" s="6" t="str">
        <f>"00809952"</f>
        <v>00809952</v>
      </c>
    </row>
    <row r="666" spans="1:2" x14ac:dyDescent="0.25">
      <c r="A666" s="6">
        <v>661</v>
      </c>
      <c r="B666" s="6" t="str">
        <f>"00809953"</f>
        <v>00809953</v>
      </c>
    </row>
    <row r="667" spans="1:2" x14ac:dyDescent="0.25">
      <c r="A667" s="6">
        <v>662</v>
      </c>
      <c r="B667" s="6" t="str">
        <f>"00810202"</f>
        <v>00810202</v>
      </c>
    </row>
    <row r="668" spans="1:2" x14ac:dyDescent="0.25">
      <c r="A668" s="6">
        <v>663</v>
      </c>
      <c r="B668" s="6" t="str">
        <f>"00810627"</f>
        <v>00810627</v>
      </c>
    </row>
    <row r="669" spans="1:2" x14ac:dyDescent="0.25">
      <c r="A669" s="6">
        <v>664</v>
      </c>
      <c r="B669" s="6" t="str">
        <f>"00810670"</f>
        <v>00810670</v>
      </c>
    </row>
    <row r="670" spans="1:2" x14ac:dyDescent="0.25">
      <c r="A670" s="6">
        <v>665</v>
      </c>
      <c r="B670" s="6" t="str">
        <f>"00810732"</f>
        <v>00810732</v>
      </c>
    </row>
    <row r="671" spans="1:2" x14ac:dyDescent="0.25">
      <c r="A671" s="6">
        <v>666</v>
      </c>
      <c r="B671" s="6" t="str">
        <f>"00810868"</f>
        <v>00810868</v>
      </c>
    </row>
    <row r="672" spans="1:2" x14ac:dyDescent="0.25">
      <c r="A672" s="6">
        <v>667</v>
      </c>
      <c r="B672" s="6" t="str">
        <f>"00810894"</f>
        <v>00810894</v>
      </c>
    </row>
    <row r="673" spans="1:2" x14ac:dyDescent="0.25">
      <c r="A673" s="6">
        <v>668</v>
      </c>
      <c r="B673" s="6" t="str">
        <f>"00810916"</f>
        <v>00810916</v>
      </c>
    </row>
    <row r="674" spans="1:2" x14ac:dyDescent="0.25">
      <c r="A674" s="6">
        <v>669</v>
      </c>
      <c r="B674" s="6" t="str">
        <f>"00810929"</f>
        <v>00810929</v>
      </c>
    </row>
    <row r="675" spans="1:2" x14ac:dyDescent="0.25">
      <c r="A675" s="6">
        <v>670</v>
      </c>
      <c r="B675" s="6" t="str">
        <f>"00810939"</f>
        <v>00810939</v>
      </c>
    </row>
    <row r="676" spans="1:2" x14ac:dyDescent="0.25">
      <c r="A676" s="6">
        <v>671</v>
      </c>
      <c r="B676" s="6" t="str">
        <f>"00811247"</f>
        <v>00811247</v>
      </c>
    </row>
    <row r="677" spans="1:2" x14ac:dyDescent="0.25">
      <c r="A677" s="6">
        <v>672</v>
      </c>
      <c r="B677" s="6" t="str">
        <f>"00811964"</f>
        <v>00811964</v>
      </c>
    </row>
    <row r="678" spans="1:2" x14ac:dyDescent="0.25">
      <c r="A678" s="6">
        <v>673</v>
      </c>
      <c r="B678" s="6" t="str">
        <f>"00812159"</f>
        <v>00812159</v>
      </c>
    </row>
    <row r="679" spans="1:2" x14ac:dyDescent="0.25">
      <c r="A679" s="6">
        <v>674</v>
      </c>
      <c r="B679" s="6" t="str">
        <f>"00812325"</f>
        <v>00812325</v>
      </c>
    </row>
    <row r="680" spans="1:2" x14ac:dyDescent="0.25">
      <c r="A680" s="6">
        <v>675</v>
      </c>
      <c r="B680" s="6" t="str">
        <f>"00812505"</f>
        <v>00812505</v>
      </c>
    </row>
    <row r="681" spans="1:2" x14ac:dyDescent="0.25">
      <c r="A681" s="6">
        <v>676</v>
      </c>
      <c r="B681" s="6" t="str">
        <f>"00813291"</f>
        <v>00813291</v>
      </c>
    </row>
    <row r="682" spans="1:2" x14ac:dyDescent="0.25">
      <c r="A682" s="6">
        <v>677</v>
      </c>
      <c r="B682" s="6" t="str">
        <f>"00813314"</f>
        <v>00813314</v>
      </c>
    </row>
    <row r="683" spans="1:2" x14ac:dyDescent="0.25">
      <c r="A683" s="6">
        <v>678</v>
      </c>
      <c r="B683" s="6" t="str">
        <f>"00814004"</f>
        <v>00814004</v>
      </c>
    </row>
    <row r="684" spans="1:2" x14ac:dyDescent="0.25">
      <c r="A684" s="6">
        <v>679</v>
      </c>
      <c r="B684" s="6" t="str">
        <f>"00814129"</f>
        <v>00814129</v>
      </c>
    </row>
    <row r="685" spans="1:2" x14ac:dyDescent="0.25">
      <c r="A685" s="6">
        <v>680</v>
      </c>
      <c r="B685" s="6" t="str">
        <f>"00815228"</f>
        <v>00815228</v>
      </c>
    </row>
    <row r="686" spans="1:2" x14ac:dyDescent="0.25">
      <c r="A686" s="6">
        <v>681</v>
      </c>
      <c r="B686" s="6" t="str">
        <f>"00817534"</f>
        <v>00817534</v>
      </c>
    </row>
    <row r="687" spans="1:2" x14ac:dyDescent="0.25">
      <c r="A687" s="6">
        <v>682</v>
      </c>
      <c r="B687" s="6" t="str">
        <f>"00818957"</f>
        <v>00818957</v>
      </c>
    </row>
    <row r="688" spans="1:2" x14ac:dyDescent="0.25">
      <c r="A688" s="6">
        <v>683</v>
      </c>
      <c r="B688" s="6" t="str">
        <f>"00819652"</f>
        <v>00819652</v>
      </c>
    </row>
    <row r="689" spans="1:2" x14ac:dyDescent="0.25">
      <c r="A689" s="6">
        <v>684</v>
      </c>
      <c r="B689" s="6" t="str">
        <f>"00820027"</f>
        <v>00820027</v>
      </c>
    </row>
    <row r="690" spans="1:2" x14ac:dyDescent="0.25">
      <c r="A690" s="6">
        <v>685</v>
      </c>
      <c r="B690" s="6" t="str">
        <f>"00821272"</f>
        <v>00821272</v>
      </c>
    </row>
    <row r="691" spans="1:2" x14ac:dyDescent="0.25">
      <c r="A691" s="6">
        <v>686</v>
      </c>
      <c r="B691" s="6" t="str">
        <f>"00821482"</f>
        <v>00821482</v>
      </c>
    </row>
    <row r="692" spans="1:2" x14ac:dyDescent="0.25">
      <c r="A692" s="6">
        <v>687</v>
      </c>
      <c r="B692" s="6" t="str">
        <f>"00821520"</f>
        <v>00821520</v>
      </c>
    </row>
    <row r="693" spans="1:2" x14ac:dyDescent="0.25">
      <c r="A693" s="6">
        <v>688</v>
      </c>
      <c r="B693" s="6" t="str">
        <f>"00821561"</f>
        <v>00821561</v>
      </c>
    </row>
    <row r="694" spans="1:2" x14ac:dyDescent="0.25">
      <c r="A694" s="6">
        <v>689</v>
      </c>
      <c r="B694" s="6" t="str">
        <f>"00821804"</f>
        <v>00821804</v>
      </c>
    </row>
    <row r="695" spans="1:2" x14ac:dyDescent="0.25">
      <c r="A695" s="6">
        <v>690</v>
      </c>
      <c r="B695" s="6" t="str">
        <f>"00821854"</f>
        <v>00821854</v>
      </c>
    </row>
    <row r="696" spans="1:2" x14ac:dyDescent="0.25">
      <c r="A696" s="6">
        <v>691</v>
      </c>
      <c r="B696" s="6" t="str">
        <f>"00822028"</f>
        <v>00822028</v>
      </c>
    </row>
    <row r="697" spans="1:2" x14ac:dyDescent="0.25">
      <c r="A697" s="6">
        <v>692</v>
      </c>
      <c r="B697" s="6" t="str">
        <f>"00823026"</f>
        <v>00823026</v>
      </c>
    </row>
    <row r="698" spans="1:2" x14ac:dyDescent="0.25">
      <c r="A698" s="6">
        <v>693</v>
      </c>
      <c r="B698" s="6" t="str">
        <f>"00823383"</f>
        <v>00823383</v>
      </c>
    </row>
    <row r="699" spans="1:2" x14ac:dyDescent="0.25">
      <c r="A699" s="6">
        <v>694</v>
      </c>
      <c r="B699" s="6" t="str">
        <f>"00823651"</f>
        <v>00823651</v>
      </c>
    </row>
    <row r="700" spans="1:2" x14ac:dyDescent="0.25">
      <c r="A700" s="6">
        <v>695</v>
      </c>
      <c r="B700" s="6" t="str">
        <f>"00824429"</f>
        <v>00824429</v>
      </c>
    </row>
    <row r="701" spans="1:2" x14ac:dyDescent="0.25">
      <c r="A701" s="6">
        <v>696</v>
      </c>
      <c r="B701" s="6" t="str">
        <f>"00824907"</f>
        <v>00824907</v>
      </c>
    </row>
    <row r="702" spans="1:2" x14ac:dyDescent="0.25">
      <c r="A702" s="6">
        <v>697</v>
      </c>
      <c r="B702" s="6" t="str">
        <f>"00825189"</f>
        <v>00825189</v>
      </c>
    </row>
    <row r="703" spans="1:2" x14ac:dyDescent="0.25">
      <c r="A703" s="6">
        <v>698</v>
      </c>
      <c r="B703" s="6" t="str">
        <f>"00825238"</f>
        <v>00825238</v>
      </c>
    </row>
    <row r="704" spans="1:2" x14ac:dyDescent="0.25">
      <c r="A704" s="6">
        <v>699</v>
      </c>
      <c r="B704" s="6" t="str">
        <f>"00825345"</f>
        <v>00825345</v>
      </c>
    </row>
    <row r="705" spans="1:2" x14ac:dyDescent="0.25">
      <c r="A705" s="6">
        <v>700</v>
      </c>
      <c r="B705" s="6" t="str">
        <f>"00825511"</f>
        <v>00825511</v>
      </c>
    </row>
    <row r="706" spans="1:2" x14ac:dyDescent="0.25">
      <c r="A706" s="6">
        <v>701</v>
      </c>
      <c r="B706" s="6" t="str">
        <f>"00825746"</f>
        <v>00825746</v>
      </c>
    </row>
    <row r="707" spans="1:2" x14ac:dyDescent="0.25">
      <c r="A707" s="6">
        <v>702</v>
      </c>
      <c r="B707" s="6" t="str">
        <f>"00826002"</f>
        <v>00826002</v>
      </c>
    </row>
    <row r="708" spans="1:2" x14ac:dyDescent="0.25">
      <c r="A708" s="6">
        <v>703</v>
      </c>
      <c r="B708" s="6" t="str">
        <f>"00826273"</f>
        <v>00826273</v>
      </c>
    </row>
    <row r="709" spans="1:2" x14ac:dyDescent="0.25">
      <c r="A709" s="6">
        <v>704</v>
      </c>
      <c r="B709" s="6" t="str">
        <f>"00826978"</f>
        <v>00826978</v>
      </c>
    </row>
    <row r="710" spans="1:2" x14ac:dyDescent="0.25">
      <c r="A710" s="6">
        <v>705</v>
      </c>
      <c r="B710" s="6" t="str">
        <f>"00827221"</f>
        <v>00827221</v>
      </c>
    </row>
    <row r="711" spans="1:2" x14ac:dyDescent="0.25">
      <c r="A711" s="6">
        <v>706</v>
      </c>
      <c r="B711" s="6" t="str">
        <f>"00827478"</f>
        <v>00827478</v>
      </c>
    </row>
    <row r="712" spans="1:2" x14ac:dyDescent="0.25">
      <c r="A712" s="6">
        <v>707</v>
      </c>
      <c r="B712" s="6" t="str">
        <f>"00827496"</f>
        <v>00827496</v>
      </c>
    </row>
    <row r="713" spans="1:2" x14ac:dyDescent="0.25">
      <c r="A713" s="6">
        <v>708</v>
      </c>
      <c r="B713" s="6" t="str">
        <f>"00827998"</f>
        <v>00827998</v>
      </c>
    </row>
    <row r="714" spans="1:2" x14ac:dyDescent="0.25">
      <c r="A714" s="6">
        <v>709</v>
      </c>
      <c r="B714" s="6" t="str">
        <f>"00828019"</f>
        <v>00828019</v>
      </c>
    </row>
    <row r="715" spans="1:2" x14ac:dyDescent="0.25">
      <c r="A715" s="6">
        <v>710</v>
      </c>
      <c r="B715" s="6" t="str">
        <f>"00828247"</f>
        <v>00828247</v>
      </c>
    </row>
    <row r="716" spans="1:2" x14ac:dyDescent="0.25">
      <c r="A716" s="6">
        <v>711</v>
      </c>
      <c r="B716" s="6" t="str">
        <f>"00828289"</f>
        <v>00828289</v>
      </c>
    </row>
    <row r="717" spans="1:2" x14ac:dyDescent="0.25">
      <c r="A717" s="6">
        <v>712</v>
      </c>
      <c r="B717" s="6" t="str">
        <f>"00828504"</f>
        <v>00828504</v>
      </c>
    </row>
    <row r="718" spans="1:2" x14ac:dyDescent="0.25">
      <c r="A718" s="6">
        <v>713</v>
      </c>
      <c r="B718" s="6" t="str">
        <f>"00828864"</f>
        <v>00828864</v>
      </c>
    </row>
    <row r="719" spans="1:2" x14ac:dyDescent="0.25">
      <c r="A719" s="6">
        <v>714</v>
      </c>
      <c r="B719" s="6" t="str">
        <f>"00828915"</f>
        <v>00828915</v>
      </c>
    </row>
    <row r="720" spans="1:2" x14ac:dyDescent="0.25">
      <c r="A720" s="6">
        <v>715</v>
      </c>
      <c r="B720" s="6" t="str">
        <f>"00829084"</f>
        <v>00829084</v>
      </c>
    </row>
    <row r="721" spans="1:2" x14ac:dyDescent="0.25">
      <c r="A721" s="6">
        <v>716</v>
      </c>
      <c r="B721" s="6" t="str">
        <f>"00829935"</f>
        <v>00829935</v>
      </c>
    </row>
    <row r="722" spans="1:2" x14ac:dyDescent="0.25">
      <c r="A722" s="6">
        <v>717</v>
      </c>
      <c r="B722" s="6" t="str">
        <f>"00829961"</f>
        <v>00829961</v>
      </c>
    </row>
    <row r="723" spans="1:2" x14ac:dyDescent="0.25">
      <c r="A723" s="6">
        <v>718</v>
      </c>
      <c r="B723" s="6" t="str">
        <f>"00830318"</f>
        <v>00830318</v>
      </c>
    </row>
    <row r="724" spans="1:2" x14ac:dyDescent="0.25">
      <c r="A724" s="6">
        <v>719</v>
      </c>
      <c r="B724" s="6" t="str">
        <f>"00831230"</f>
        <v>00831230</v>
      </c>
    </row>
    <row r="725" spans="1:2" x14ac:dyDescent="0.25">
      <c r="A725" s="6">
        <v>720</v>
      </c>
      <c r="B725" s="6" t="str">
        <f>"00832150"</f>
        <v>00832150</v>
      </c>
    </row>
    <row r="726" spans="1:2" x14ac:dyDescent="0.25">
      <c r="A726" s="6">
        <v>721</v>
      </c>
      <c r="B726" s="6" t="str">
        <f>"00832233"</f>
        <v>00832233</v>
      </c>
    </row>
    <row r="727" spans="1:2" x14ac:dyDescent="0.25">
      <c r="A727" s="6">
        <v>722</v>
      </c>
      <c r="B727" s="6" t="str">
        <f>"00832249"</f>
        <v>00832249</v>
      </c>
    </row>
    <row r="728" spans="1:2" x14ac:dyDescent="0.25">
      <c r="A728" s="6">
        <v>723</v>
      </c>
      <c r="B728" s="6" t="str">
        <f>"00835765"</f>
        <v>00835765</v>
      </c>
    </row>
    <row r="729" spans="1:2" x14ac:dyDescent="0.25">
      <c r="A729" s="6">
        <v>724</v>
      </c>
      <c r="B729" s="6" t="str">
        <f>"00835873"</f>
        <v>00835873</v>
      </c>
    </row>
    <row r="730" spans="1:2" x14ac:dyDescent="0.25">
      <c r="A730" s="6">
        <v>725</v>
      </c>
      <c r="B730" s="6" t="str">
        <f>"00837349"</f>
        <v>00837349</v>
      </c>
    </row>
    <row r="731" spans="1:2" x14ac:dyDescent="0.25">
      <c r="A731" s="6">
        <v>726</v>
      </c>
      <c r="B731" s="6" t="str">
        <f>"00837688"</f>
        <v>00837688</v>
      </c>
    </row>
    <row r="732" spans="1:2" x14ac:dyDescent="0.25">
      <c r="A732" s="6">
        <v>727</v>
      </c>
      <c r="B732" s="6" t="str">
        <f>"00837941"</f>
        <v>00837941</v>
      </c>
    </row>
    <row r="733" spans="1:2" x14ac:dyDescent="0.25">
      <c r="A733" s="6">
        <v>728</v>
      </c>
      <c r="B733" s="6" t="str">
        <f>"00838745"</f>
        <v>00838745</v>
      </c>
    </row>
    <row r="734" spans="1:2" x14ac:dyDescent="0.25">
      <c r="A734" s="6">
        <v>729</v>
      </c>
      <c r="B734" s="6" t="str">
        <f>"00838887"</f>
        <v>00838887</v>
      </c>
    </row>
    <row r="735" spans="1:2" x14ac:dyDescent="0.25">
      <c r="A735" s="6">
        <v>730</v>
      </c>
      <c r="B735" s="6" t="str">
        <f>"00838927"</f>
        <v>00838927</v>
      </c>
    </row>
    <row r="736" spans="1:2" x14ac:dyDescent="0.25">
      <c r="A736" s="6">
        <v>731</v>
      </c>
      <c r="B736" s="6" t="str">
        <f>"00839009"</f>
        <v>00839009</v>
      </c>
    </row>
    <row r="737" spans="1:2" x14ac:dyDescent="0.25">
      <c r="A737" s="6">
        <v>732</v>
      </c>
      <c r="B737" s="6" t="str">
        <f>"00839272"</f>
        <v>00839272</v>
      </c>
    </row>
    <row r="738" spans="1:2" x14ac:dyDescent="0.25">
      <c r="A738" s="6">
        <v>733</v>
      </c>
      <c r="B738" s="6" t="str">
        <f>"00839353"</f>
        <v>00839353</v>
      </c>
    </row>
    <row r="739" spans="1:2" x14ac:dyDescent="0.25">
      <c r="A739" s="6">
        <v>734</v>
      </c>
      <c r="B739" s="6" t="str">
        <f>"00839722"</f>
        <v>00839722</v>
      </c>
    </row>
    <row r="740" spans="1:2" x14ac:dyDescent="0.25">
      <c r="A740" s="6">
        <v>735</v>
      </c>
      <c r="B740" s="6" t="str">
        <f>"00839814"</f>
        <v>00839814</v>
      </c>
    </row>
    <row r="741" spans="1:2" x14ac:dyDescent="0.25">
      <c r="A741" s="6">
        <v>736</v>
      </c>
      <c r="B741" s="6" t="str">
        <f>"00840360"</f>
        <v>00840360</v>
      </c>
    </row>
    <row r="742" spans="1:2" x14ac:dyDescent="0.25">
      <c r="A742" s="6">
        <v>737</v>
      </c>
      <c r="B742" s="6" t="str">
        <f>"00840378"</f>
        <v>00840378</v>
      </c>
    </row>
    <row r="743" spans="1:2" x14ac:dyDescent="0.25">
      <c r="A743" s="6">
        <v>738</v>
      </c>
      <c r="B743" s="6" t="str">
        <f>"00840724"</f>
        <v>00840724</v>
      </c>
    </row>
    <row r="744" spans="1:2" x14ac:dyDescent="0.25">
      <c r="A744" s="6">
        <v>739</v>
      </c>
      <c r="B744" s="6" t="str">
        <f>"00840780"</f>
        <v>00840780</v>
      </c>
    </row>
    <row r="745" spans="1:2" x14ac:dyDescent="0.25">
      <c r="A745" s="6">
        <v>740</v>
      </c>
      <c r="B745" s="6" t="str">
        <f>"00840789"</f>
        <v>00840789</v>
      </c>
    </row>
    <row r="746" spans="1:2" x14ac:dyDescent="0.25">
      <c r="A746" s="6">
        <v>741</v>
      </c>
      <c r="B746" s="6" t="str">
        <f>"00840929"</f>
        <v>00840929</v>
      </c>
    </row>
    <row r="747" spans="1:2" x14ac:dyDescent="0.25">
      <c r="A747" s="6">
        <v>742</v>
      </c>
      <c r="B747" s="6" t="str">
        <f>"00841134"</f>
        <v>00841134</v>
      </c>
    </row>
    <row r="748" spans="1:2" x14ac:dyDescent="0.25">
      <c r="A748" s="6">
        <v>743</v>
      </c>
      <c r="B748" s="6" t="str">
        <f>"00841301"</f>
        <v>00841301</v>
      </c>
    </row>
    <row r="749" spans="1:2" x14ac:dyDescent="0.25">
      <c r="A749" s="6">
        <v>744</v>
      </c>
      <c r="B749" s="6" t="str">
        <f>"00841460"</f>
        <v>00841460</v>
      </c>
    </row>
    <row r="750" spans="1:2" x14ac:dyDescent="0.25">
      <c r="A750" s="6">
        <v>745</v>
      </c>
      <c r="B750" s="6" t="str">
        <f>"00841503"</f>
        <v>00841503</v>
      </c>
    </row>
    <row r="751" spans="1:2" x14ac:dyDescent="0.25">
      <c r="A751" s="6">
        <v>746</v>
      </c>
      <c r="B751" s="6" t="str">
        <f>"00841741"</f>
        <v>00841741</v>
      </c>
    </row>
    <row r="752" spans="1:2" x14ac:dyDescent="0.25">
      <c r="A752" s="6">
        <v>747</v>
      </c>
      <c r="B752" s="6" t="str">
        <f>"00841857"</f>
        <v>00841857</v>
      </c>
    </row>
    <row r="753" spans="1:2" x14ac:dyDescent="0.25">
      <c r="A753" s="6">
        <v>748</v>
      </c>
      <c r="B753" s="6" t="str">
        <f>"00841963"</f>
        <v>00841963</v>
      </c>
    </row>
    <row r="754" spans="1:2" x14ac:dyDescent="0.25">
      <c r="A754" s="6">
        <v>749</v>
      </c>
      <c r="B754" s="6" t="str">
        <f>"00842008"</f>
        <v>00842008</v>
      </c>
    </row>
    <row r="755" spans="1:2" x14ac:dyDescent="0.25">
      <c r="A755" s="6">
        <v>750</v>
      </c>
      <c r="B755" s="6" t="str">
        <f>"00842028"</f>
        <v>00842028</v>
      </c>
    </row>
    <row r="756" spans="1:2" x14ac:dyDescent="0.25">
      <c r="A756" s="6">
        <v>751</v>
      </c>
      <c r="B756" s="6" t="str">
        <f>"00842118"</f>
        <v>00842118</v>
      </c>
    </row>
    <row r="757" spans="1:2" x14ac:dyDescent="0.25">
      <c r="A757" s="6">
        <v>752</v>
      </c>
      <c r="B757" s="6" t="str">
        <f>"00842177"</f>
        <v>00842177</v>
      </c>
    </row>
    <row r="758" spans="1:2" x14ac:dyDescent="0.25">
      <c r="A758" s="6">
        <v>753</v>
      </c>
      <c r="B758" s="6" t="str">
        <f>"00842227"</f>
        <v>00842227</v>
      </c>
    </row>
    <row r="759" spans="1:2" x14ac:dyDescent="0.25">
      <c r="A759" s="6">
        <v>754</v>
      </c>
      <c r="B759" s="6" t="str">
        <f>"00842418"</f>
        <v>00842418</v>
      </c>
    </row>
    <row r="760" spans="1:2" x14ac:dyDescent="0.25">
      <c r="A760" s="6">
        <v>755</v>
      </c>
      <c r="B760" s="6" t="str">
        <f>"00842543"</f>
        <v>00842543</v>
      </c>
    </row>
    <row r="761" spans="1:2" x14ac:dyDescent="0.25">
      <c r="A761" s="6">
        <v>756</v>
      </c>
      <c r="B761" s="6" t="str">
        <f>"00842596"</f>
        <v>00842596</v>
      </c>
    </row>
    <row r="762" spans="1:2" x14ac:dyDescent="0.25">
      <c r="A762" s="6">
        <v>757</v>
      </c>
      <c r="B762" s="6" t="str">
        <f>"00842603"</f>
        <v>00842603</v>
      </c>
    </row>
    <row r="763" spans="1:2" x14ac:dyDescent="0.25">
      <c r="A763" s="6">
        <v>758</v>
      </c>
      <c r="B763" s="6" t="str">
        <f>"00843102"</f>
        <v>00843102</v>
      </c>
    </row>
    <row r="764" spans="1:2" x14ac:dyDescent="0.25">
      <c r="A764" s="6">
        <v>759</v>
      </c>
      <c r="B764" s="6" t="str">
        <f>"00843221"</f>
        <v>00843221</v>
      </c>
    </row>
    <row r="765" spans="1:2" x14ac:dyDescent="0.25">
      <c r="A765" s="6">
        <v>760</v>
      </c>
      <c r="B765" s="6" t="str">
        <f>"00843336"</f>
        <v>00843336</v>
      </c>
    </row>
    <row r="766" spans="1:2" x14ac:dyDescent="0.25">
      <c r="A766" s="6">
        <v>761</v>
      </c>
      <c r="B766" s="6" t="str">
        <f>"00843382"</f>
        <v>00843382</v>
      </c>
    </row>
    <row r="767" spans="1:2" x14ac:dyDescent="0.25">
      <c r="A767" s="6">
        <v>762</v>
      </c>
      <c r="B767" s="6" t="str">
        <f>"00843420"</f>
        <v>00843420</v>
      </c>
    </row>
    <row r="768" spans="1:2" x14ac:dyDescent="0.25">
      <c r="A768" s="6">
        <v>763</v>
      </c>
      <c r="B768" s="6" t="str">
        <f>"00843519"</f>
        <v>00843519</v>
      </c>
    </row>
    <row r="769" spans="1:2" x14ac:dyDescent="0.25">
      <c r="A769" s="6">
        <v>764</v>
      </c>
      <c r="B769" s="6" t="str">
        <f>"00843628"</f>
        <v>00843628</v>
      </c>
    </row>
    <row r="770" spans="1:2" x14ac:dyDescent="0.25">
      <c r="A770" s="6">
        <v>765</v>
      </c>
      <c r="B770" s="6" t="str">
        <f>"00843731"</f>
        <v>00843731</v>
      </c>
    </row>
    <row r="771" spans="1:2" x14ac:dyDescent="0.25">
      <c r="A771" s="6">
        <v>766</v>
      </c>
      <c r="B771" s="6" t="str">
        <f>"00843829"</f>
        <v>00843829</v>
      </c>
    </row>
    <row r="772" spans="1:2" x14ac:dyDescent="0.25">
      <c r="A772" s="6">
        <v>767</v>
      </c>
      <c r="B772" s="6" t="str">
        <f>"00843998"</f>
        <v>00843998</v>
      </c>
    </row>
    <row r="773" spans="1:2" x14ac:dyDescent="0.25">
      <c r="A773" s="6">
        <v>768</v>
      </c>
      <c r="B773" s="6" t="str">
        <f>"00844340"</f>
        <v>00844340</v>
      </c>
    </row>
    <row r="774" spans="1:2" x14ac:dyDescent="0.25">
      <c r="A774" s="6">
        <v>769</v>
      </c>
      <c r="B774" s="6" t="str">
        <f>"00845026"</f>
        <v>00845026</v>
      </c>
    </row>
    <row r="775" spans="1:2" x14ac:dyDescent="0.25">
      <c r="A775" s="6">
        <v>770</v>
      </c>
      <c r="B775" s="6" t="str">
        <f>"00845183"</f>
        <v>00845183</v>
      </c>
    </row>
    <row r="776" spans="1:2" x14ac:dyDescent="0.25">
      <c r="A776" s="6">
        <v>771</v>
      </c>
      <c r="B776" s="6" t="str">
        <f>"00845389"</f>
        <v>00845389</v>
      </c>
    </row>
    <row r="777" spans="1:2" x14ac:dyDescent="0.25">
      <c r="A777" s="6">
        <v>772</v>
      </c>
      <c r="B777" s="6" t="str">
        <f>"00845406"</f>
        <v>00845406</v>
      </c>
    </row>
    <row r="778" spans="1:2" x14ac:dyDescent="0.25">
      <c r="A778" s="6">
        <v>773</v>
      </c>
      <c r="B778" s="6" t="str">
        <f>"00845447"</f>
        <v>00845447</v>
      </c>
    </row>
    <row r="779" spans="1:2" x14ac:dyDescent="0.25">
      <c r="A779" s="6">
        <v>774</v>
      </c>
      <c r="B779" s="6" t="str">
        <f>"00845661"</f>
        <v>00845661</v>
      </c>
    </row>
    <row r="780" spans="1:2" x14ac:dyDescent="0.25">
      <c r="A780" s="6">
        <v>775</v>
      </c>
      <c r="B780" s="6" t="str">
        <f>"00845787"</f>
        <v>00845787</v>
      </c>
    </row>
    <row r="781" spans="1:2" x14ac:dyDescent="0.25">
      <c r="A781" s="6">
        <v>776</v>
      </c>
      <c r="B781" s="6" t="str">
        <f>"00845919"</f>
        <v>00845919</v>
      </c>
    </row>
    <row r="782" spans="1:2" x14ac:dyDescent="0.25">
      <c r="A782" s="6">
        <v>777</v>
      </c>
      <c r="B782" s="6" t="str">
        <f>"00846017"</f>
        <v>00846017</v>
      </c>
    </row>
    <row r="783" spans="1:2" x14ac:dyDescent="0.25">
      <c r="A783" s="6">
        <v>778</v>
      </c>
      <c r="B783" s="6" t="str">
        <f>"00846044"</f>
        <v>00846044</v>
      </c>
    </row>
    <row r="784" spans="1:2" x14ac:dyDescent="0.25">
      <c r="A784" s="6">
        <v>779</v>
      </c>
      <c r="B784" s="6" t="str">
        <f>"00846051"</f>
        <v>00846051</v>
      </c>
    </row>
    <row r="785" spans="1:2" x14ac:dyDescent="0.25">
      <c r="A785" s="6">
        <v>780</v>
      </c>
      <c r="B785" s="6" t="str">
        <f>"00846236"</f>
        <v>00846236</v>
      </c>
    </row>
    <row r="786" spans="1:2" x14ac:dyDescent="0.25">
      <c r="A786" s="6">
        <v>781</v>
      </c>
      <c r="B786" s="6" t="str">
        <f>"00846274"</f>
        <v>00846274</v>
      </c>
    </row>
    <row r="787" spans="1:2" x14ac:dyDescent="0.25">
      <c r="A787" s="6">
        <v>782</v>
      </c>
      <c r="B787" s="6" t="str">
        <f>"00846421"</f>
        <v>00846421</v>
      </c>
    </row>
    <row r="788" spans="1:2" x14ac:dyDescent="0.25">
      <c r="A788" s="6">
        <v>783</v>
      </c>
      <c r="B788" s="6" t="str">
        <f>"00846653"</f>
        <v>00846653</v>
      </c>
    </row>
    <row r="789" spans="1:2" x14ac:dyDescent="0.25">
      <c r="A789" s="6">
        <v>784</v>
      </c>
      <c r="B789" s="6" t="str">
        <f>"00847835"</f>
        <v>00847835</v>
      </c>
    </row>
    <row r="790" spans="1:2" x14ac:dyDescent="0.25">
      <c r="A790" s="6">
        <v>785</v>
      </c>
      <c r="B790" s="6" t="str">
        <f>"00848323"</f>
        <v>00848323</v>
      </c>
    </row>
    <row r="791" spans="1:2" x14ac:dyDescent="0.25">
      <c r="A791" s="6">
        <v>786</v>
      </c>
      <c r="B791" s="6" t="str">
        <f>"00848629"</f>
        <v>00848629</v>
      </c>
    </row>
    <row r="792" spans="1:2" x14ac:dyDescent="0.25">
      <c r="A792" s="6">
        <v>787</v>
      </c>
      <c r="B792" s="6" t="str">
        <f>"00848737"</f>
        <v>00848737</v>
      </c>
    </row>
    <row r="793" spans="1:2" x14ac:dyDescent="0.25">
      <c r="A793" s="6">
        <v>788</v>
      </c>
      <c r="B793" s="6" t="str">
        <f>"00848782"</f>
        <v>00848782</v>
      </c>
    </row>
    <row r="794" spans="1:2" x14ac:dyDescent="0.25">
      <c r="A794" s="6">
        <v>789</v>
      </c>
      <c r="B794" s="6" t="str">
        <f>"00848840"</f>
        <v>00848840</v>
      </c>
    </row>
    <row r="795" spans="1:2" x14ac:dyDescent="0.25">
      <c r="A795" s="6">
        <v>790</v>
      </c>
      <c r="B795" s="6" t="str">
        <f>"00849059"</f>
        <v>00849059</v>
      </c>
    </row>
    <row r="796" spans="1:2" x14ac:dyDescent="0.25">
      <c r="A796" s="6">
        <v>791</v>
      </c>
      <c r="B796" s="6" t="str">
        <f>"00849112"</f>
        <v>00849112</v>
      </c>
    </row>
    <row r="797" spans="1:2" x14ac:dyDescent="0.25">
      <c r="A797" s="6">
        <v>792</v>
      </c>
      <c r="B797" s="6" t="str">
        <f>"00849291"</f>
        <v>00849291</v>
      </c>
    </row>
    <row r="798" spans="1:2" x14ac:dyDescent="0.25">
      <c r="A798" s="6">
        <v>793</v>
      </c>
      <c r="B798" s="6" t="str">
        <f>"00849421"</f>
        <v>00849421</v>
      </c>
    </row>
    <row r="799" spans="1:2" x14ac:dyDescent="0.25">
      <c r="A799" s="6">
        <v>794</v>
      </c>
      <c r="B799" s="6" t="str">
        <f>"00849455"</f>
        <v>00849455</v>
      </c>
    </row>
    <row r="800" spans="1:2" x14ac:dyDescent="0.25">
      <c r="A800" s="6">
        <v>795</v>
      </c>
      <c r="B800" s="6" t="str">
        <f>"00849505"</f>
        <v>00849505</v>
      </c>
    </row>
    <row r="801" spans="1:2" x14ac:dyDescent="0.25">
      <c r="A801" s="6">
        <v>796</v>
      </c>
      <c r="B801" s="6" t="str">
        <f>"00849603"</f>
        <v>00849603</v>
      </c>
    </row>
    <row r="802" spans="1:2" x14ac:dyDescent="0.25">
      <c r="A802" s="6">
        <v>797</v>
      </c>
      <c r="B802" s="6" t="str">
        <f>"00849684"</f>
        <v>00849684</v>
      </c>
    </row>
    <row r="803" spans="1:2" x14ac:dyDescent="0.25">
      <c r="A803" s="6">
        <v>798</v>
      </c>
      <c r="B803" s="6" t="str">
        <f>"00849701"</f>
        <v>00849701</v>
      </c>
    </row>
    <row r="804" spans="1:2" x14ac:dyDescent="0.25">
      <c r="A804" s="6">
        <v>799</v>
      </c>
      <c r="B804" s="6" t="str">
        <f>"00849742"</f>
        <v>00849742</v>
      </c>
    </row>
    <row r="805" spans="1:2" x14ac:dyDescent="0.25">
      <c r="A805" s="6">
        <v>800</v>
      </c>
      <c r="B805" s="6" t="str">
        <f>"00849831"</f>
        <v>00849831</v>
      </c>
    </row>
    <row r="806" spans="1:2" x14ac:dyDescent="0.25">
      <c r="A806" s="6">
        <v>801</v>
      </c>
      <c r="B806" s="6" t="str">
        <f>"00849895"</f>
        <v>00849895</v>
      </c>
    </row>
    <row r="807" spans="1:2" x14ac:dyDescent="0.25">
      <c r="A807" s="6">
        <v>802</v>
      </c>
      <c r="B807" s="6" t="str">
        <f>"00849899"</f>
        <v>00849899</v>
      </c>
    </row>
    <row r="808" spans="1:2" x14ac:dyDescent="0.25">
      <c r="A808" s="6">
        <v>803</v>
      </c>
      <c r="B808" s="6" t="str">
        <f>"00849911"</f>
        <v>00849911</v>
      </c>
    </row>
    <row r="809" spans="1:2" x14ac:dyDescent="0.25">
      <c r="A809" s="6">
        <v>804</v>
      </c>
      <c r="B809" s="6" t="str">
        <f>"00849920"</f>
        <v>00849920</v>
      </c>
    </row>
    <row r="810" spans="1:2" x14ac:dyDescent="0.25">
      <c r="A810" s="6">
        <v>805</v>
      </c>
      <c r="B810" s="6" t="str">
        <f>"00849989"</f>
        <v>00849989</v>
      </c>
    </row>
    <row r="811" spans="1:2" x14ac:dyDescent="0.25">
      <c r="A811" s="6">
        <v>806</v>
      </c>
      <c r="B811" s="6" t="str">
        <f>"00850025"</f>
        <v>00850025</v>
      </c>
    </row>
    <row r="812" spans="1:2" x14ac:dyDescent="0.25">
      <c r="A812" s="6">
        <v>807</v>
      </c>
      <c r="B812" s="6" t="str">
        <f>"00850136"</f>
        <v>00850136</v>
      </c>
    </row>
    <row r="813" spans="1:2" x14ac:dyDescent="0.25">
      <c r="A813" s="6">
        <v>808</v>
      </c>
      <c r="B813" s="6" t="str">
        <f>"200712000006"</f>
        <v>200712000006</v>
      </c>
    </row>
    <row r="814" spans="1:2" x14ac:dyDescent="0.25">
      <c r="A814" s="6">
        <v>809</v>
      </c>
      <c r="B814" s="6" t="str">
        <f>"200712001103"</f>
        <v>200712001103</v>
      </c>
    </row>
    <row r="815" spans="1:2" x14ac:dyDescent="0.25">
      <c r="A815" s="6">
        <v>810</v>
      </c>
      <c r="B815" s="6" t="str">
        <f>"200712001272"</f>
        <v>200712001272</v>
      </c>
    </row>
    <row r="816" spans="1:2" x14ac:dyDescent="0.25">
      <c r="A816" s="6">
        <v>811</v>
      </c>
      <c r="B816" s="6" t="str">
        <f>"200712001436"</f>
        <v>200712001436</v>
      </c>
    </row>
    <row r="817" spans="1:2" x14ac:dyDescent="0.25">
      <c r="A817" s="6">
        <v>812</v>
      </c>
      <c r="B817" s="6" t="str">
        <f>"200712001542"</f>
        <v>200712001542</v>
      </c>
    </row>
    <row r="818" spans="1:2" x14ac:dyDescent="0.25">
      <c r="A818" s="6">
        <v>813</v>
      </c>
      <c r="B818" s="6" t="str">
        <f>"200712001557"</f>
        <v>200712001557</v>
      </c>
    </row>
    <row r="819" spans="1:2" x14ac:dyDescent="0.25">
      <c r="A819" s="6">
        <v>814</v>
      </c>
      <c r="B819" s="6" t="str">
        <f>"200712001655"</f>
        <v>200712001655</v>
      </c>
    </row>
    <row r="820" spans="1:2" x14ac:dyDescent="0.25">
      <c r="A820" s="6">
        <v>815</v>
      </c>
      <c r="B820" s="6" t="str">
        <f>"200712001715"</f>
        <v>200712001715</v>
      </c>
    </row>
    <row r="821" spans="1:2" x14ac:dyDescent="0.25">
      <c r="A821" s="6">
        <v>816</v>
      </c>
      <c r="B821" s="6" t="str">
        <f>"200712001821"</f>
        <v>200712001821</v>
      </c>
    </row>
    <row r="822" spans="1:2" x14ac:dyDescent="0.25">
      <c r="A822" s="6">
        <v>817</v>
      </c>
      <c r="B822" s="6" t="str">
        <f>"200712001958"</f>
        <v>200712001958</v>
      </c>
    </row>
    <row r="823" spans="1:2" x14ac:dyDescent="0.25">
      <c r="A823" s="6">
        <v>818</v>
      </c>
      <c r="B823" s="6" t="str">
        <f>"200712001976"</f>
        <v>200712001976</v>
      </c>
    </row>
    <row r="824" spans="1:2" x14ac:dyDescent="0.25">
      <c r="A824" s="6">
        <v>819</v>
      </c>
      <c r="B824" s="6" t="str">
        <f>"200712002601"</f>
        <v>200712002601</v>
      </c>
    </row>
    <row r="825" spans="1:2" x14ac:dyDescent="0.25">
      <c r="A825" s="6">
        <v>820</v>
      </c>
      <c r="B825" s="6" t="str">
        <f>"200712002790"</f>
        <v>200712002790</v>
      </c>
    </row>
    <row r="826" spans="1:2" x14ac:dyDescent="0.25">
      <c r="A826" s="6">
        <v>821</v>
      </c>
      <c r="B826" s="6" t="str">
        <f>"200712002798"</f>
        <v>200712002798</v>
      </c>
    </row>
    <row r="827" spans="1:2" x14ac:dyDescent="0.25">
      <c r="A827" s="6">
        <v>822</v>
      </c>
      <c r="B827" s="6" t="str">
        <f>"200712002857"</f>
        <v>200712002857</v>
      </c>
    </row>
    <row r="828" spans="1:2" x14ac:dyDescent="0.25">
      <c r="A828" s="6">
        <v>823</v>
      </c>
      <c r="B828" s="6" t="str">
        <f>"200712002948"</f>
        <v>200712002948</v>
      </c>
    </row>
    <row r="829" spans="1:2" x14ac:dyDescent="0.25">
      <c r="A829" s="6">
        <v>824</v>
      </c>
      <c r="B829" s="6" t="str">
        <f>"200712003054"</f>
        <v>200712003054</v>
      </c>
    </row>
    <row r="830" spans="1:2" x14ac:dyDescent="0.25">
      <c r="A830" s="6">
        <v>825</v>
      </c>
      <c r="B830" s="6" t="str">
        <f>"200712003305"</f>
        <v>200712003305</v>
      </c>
    </row>
    <row r="831" spans="1:2" x14ac:dyDescent="0.25">
      <c r="A831" s="6">
        <v>826</v>
      </c>
      <c r="B831" s="6" t="str">
        <f>"200712003490"</f>
        <v>200712003490</v>
      </c>
    </row>
    <row r="832" spans="1:2" x14ac:dyDescent="0.25">
      <c r="A832" s="6">
        <v>827</v>
      </c>
      <c r="B832" s="6" t="str">
        <f>"200712003689"</f>
        <v>200712003689</v>
      </c>
    </row>
    <row r="833" spans="1:2" x14ac:dyDescent="0.25">
      <c r="A833" s="6">
        <v>828</v>
      </c>
      <c r="B833" s="6" t="str">
        <f>"200712003855"</f>
        <v>200712003855</v>
      </c>
    </row>
    <row r="834" spans="1:2" x14ac:dyDescent="0.25">
      <c r="A834" s="6">
        <v>829</v>
      </c>
      <c r="B834" s="6" t="str">
        <f>"200712003918"</f>
        <v>200712003918</v>
      </c>
    </row>
    <row r="835" spans="1:2" x14ac:dyDescent="0.25">
      <c r="A835" s="6">
        <v>830</v>
      </c>
      <c r="B835" s="6" t="str">
        <f>"200712004198"</f>
        <v>200712004198</v>
      </c>
    </row>
    <row r="836" spans="1:2" x14ac:dyDescent="0.25">
      <c r="A836" s="6">
        <v>831</v>
      </c>
      <c r="B836" s="6" t="str">
        <f>"200712004672"</f>
        <v>200712004672</v>
      </c>
    </row>
    <row r="837" spans="1:2" x14ac:dyDescent="0.25">
      <c r="A837" s="6">
        <v>832</v>
      </c>
      <c r="B837" s="6" t="str">
        <f>"200712004852"</f>
        <v>200712004852</v>
      </c>
    </row>
    <row r="838" spans="1:2" x14ac:dyDescent="0.25">
      <c r="A838" s="6">
        <v>833</v>
      </c>
      <c r="B838" s="6" t="str">
        <f>"200712005227"</f>
        <v>200712005227</v>
      </c>
    </row>
    <row r="839" spans="1:2" x14ac:dyDescent="0.25">
      <c r="A839" s="6">
        <v>834</v>
      </c>
      <c r="B839" s="6" t="str">
        <f>"200712005284"</f>
        <v>200712005284</v>
      </c>
    </row>
    <row r="840" spans="1:2" x14ac:dyDescent="0.25">
      <c r="A840" s="6">
        <v>835</v>
      </c>
      <c r="B840" s="6" t="str">
        <f>"200712005483"</f>
        <v>200712005483</v>
      </c>
    </row>
    <row r="841" spans="1:2" x14ac:dyDescent="0.25">
      <c r="A841" s="6">
        <v>836</v>
      </c>
      <c r="B841" s="6" t="str">
        <f>"200712005575"</f>
        <v>200712005575</v>
      </c>
    </row>
    <row r="842" spans="1:2" x14ac:dyDescent="0.25">
      <c r="A842" s="6">
        <v>837</v>
      </c>
      <c r="B842" s="6" t="str">
        <f>"200712005712"</f>
        <v>200712005712</v>
      </c>
    </row>
    <row r="843" spans="1:2" x14ac:dyDescent="0.25">
      <c r="A843" s="6">
        <v>838</v>
      </c>
      <c r="B843" s="6" t="str">
        <f>"200712005792"</f>
        <v>200712005792</v>
      </c>
    </row>
    <row r="844" spans="1:2" x14ac:dyDescent="0.25">
      <c r="A844" s="6">
        <v>839</v>
      </c>
      <c r="B844" s="6" t="str">
        <f>"200801000367"</f>
        <v>200801000367</v>
      </c>
    </row>
    <row r="845" spans="1:2" x14ac:dyDescent="0.25">
      <c r="A845" s="6">
        <v>840</v>
      </c>
      <c r="B845" s="6" t="str">
        <f>"200801000634"</f>
        <v>200801000634</v>
      </c>
    </row>
    <row r="846" spans="1:2" x14ac:dyDescent="0.25">
      <c r="A846" s="6">
        <v>841</v>
      </c>
      <c r="B846" s="6" t="str">
        <f>"200801000656"</f>
        <v>200801000656</v>
      </c>
    </row>
    <row r="847" spans="1:2" x14ac:dyDescent="0.25">
      <c r="A847" s="6">
        <v>842</v>
      </c>
      <c r="B847" s="6" t="str">
        <f>"200801001827"</f>
        <v>200801001827</v>
      </c>
    </row>
    <row r="848" spans="1:2" x14ac:dyDescent="0.25">
      <c r="A848" s="6">
        <v>843</v>
      </c>
      <c r="B848" s="6" t="str">
        <f>"200801002571"</f>
        <v>200801002571</v>
      </c>
    </row>
    <row r="849" spans="1:2" x14ac:dyDescent="0.25">
      <c r="A849" s="6">
        <v>844</v>
      </c>
      <c r="B849" s="6" t="str">
        <f>"200801003677"</f>
        <v>200801003677</v>
      </c>
    </row>
    <row r="850" spans="1:2" x14ac:dyDescent="0.25">
      <c r="A850" s="6">
        <v>845</v>
      </c>
      <c r="B850" s="6" t="str">
        <f>"200801003926"</f>
        <v>200801003926</v>
      </c>
    </row>
    <row r="851" spans="1:2" x14ac:dyDescent="0.25">
      <c r="A851" s="6">
        <v>846</v>
      </c>
      <c r="B851" s="6" t="str">
        <f>"200801004204"</f>
        <v>200801004204</v>
      </c>
    </row>
    <row r="852" spans="1:2" x14ac:dyDescent="0.25">
      <c r="A852" s="6">
        <v>847</v>
      </c>
      <c r="B852" s="6" t="str">
        <f>"200801004582"</f>
        <v>200801004582</v>
      </c>
    </row>
    <row r="853" spans="1:2" x14ac:dyDescent="0.25">
      <c r="A853" s="6">
        <v>848</v>
      </c>
      <c r="B853" s="6" t="str">
        <f>"200801004588"</f>
        <v>200801004588</v>
      </c>
    </row>
    <row r="854" spans="1:2" x14ac:dyDescent="0.25">
      <c r="A854" s="6">
        <v>849</v>
      </c>
      <c r="B854" s="6" t="str">
        <f>"200801005242"</f>
        <v>200801005242</v>
      </c>
    </row>
    <row r="855" spans="1:2" x14ac:dyDescent="0.25">
      <c r="A855" s="6">
        <v>850</v>
      </c>
      <c r="B855" s="6" t="str">
        <f>"200801005348"</f>
        <v>200801005348</v>
      </c>
    </row>
    <row r="856" spans="1:2" x14ac:dyDescent="0.25">
      <c r="A856" s="6">
        <v>851</v>
      </c>
      <c r="B856" s="6" t="str">
        <f>"200801005415"</f>
        <v>200801005415</v>
      </c>
    </row>
    <row r="857" spans="1:2" x14ac:dyDescent="0.25">
      <c r="A857" s="6">
        <v>852</v>
      </c>
      <c r="B857" s="6" t="str">
        <f>"200801005430"</f>
        <v>200801005430</v>
      </c>
    </row>
    <row r="858" spans="1:2" x14ac:dyDescent="0.25">
      <c r="A858" s="6">
        <v>853</v>
      </c>
      <c r="B858" s="6" t="str">
        <f>"200801005673"</f>
        <v>200801005673</v>
      </c>
    </row>
    <row r="859" spans="1:2" x14ac:dyDescent="0.25">
      <c r="A859" s="6">
        <v>854</v>
      </c>
      <c r="B859" s="6" t="str">
        <f>"200801005879"</f>
        <v>200801005879</v>
      </c>
    </row>
    <row r="860" spans="1:2" x14ac:dyDescent="0.25">
      <c r="A860" s="6">
        <v>855</v>
      </c>
      <c r="B860" s="6" t="str">
        <f>"200801006024"</f>
        <v>200801006024</v>
      </c>
    </row>
    <row r="861" spans="1:2" x14ac:dyDescent="0.25">
      <c r="A861" s="6">
        <v>856</v>
      </c>
      <c r="B861" s="6" t="str">
        <f>"200801006238"</f>
        <v>200801006238</v>
      </c>
    </row>
    <row r="862" spans="1:2" x14ac:dyDescent="0.25">
      <c r="A862" s="6">
        <v>857</v>
      </c>
      <c r="B862" s="6" t="str">
        <f>"200801006248"</f>
        <v>200801006248</v>
      </c>
    </row>
    <row r="863" spans="1:2" x14ac:dyDescent="0.25">
      <c r="A863" s="6">
        <v>858</v>
      </c>
      <c r="B863" s="6" t="str">
        <f>"200801006275"</f>
        <v>200801006275</v>
      </c>
    </row>
    <row r="864" spans="1:2" x14ac:dyDescent="0.25">
      <c r="A864" s="6">
        <v>859</v>
      </c>
      <c r="B864" s="6" t="str">
        <f>"200801006583"</f>
        <v>200801006583</v>
      </c>
    </row>
    <row r="865" spans="1:2" x14ac:dyDescent="0.25">
      <c r="A865" s="6">
        <v>860</v>
      </c>
      <c r="B865" s="6" t="str">
        <f>"200801007235"</f>
        <v>200801007235</v>
      </c>
    </row>
    <row r="866" spans="1:2" x14ac:dyDescent="0.25">
      <c r="A866" s="6">
        <v>861</v>
      </c>
      <c r="B866" s="6" t="str">
        <f>"200801007240"</f>
        <v>200801007240</v>
      </c>
    </row>
    <row r="867" spans="1:2" x14ac:dyDescent="0.25">
      <c r="A867" s="6">
        <v>862</v>
      </c>
      <c r="B867" s="6" t="str">
        <f>"200801007910"</f>
        <v>200801007910</v>
      </c>
    </row>
    <row r="868" spans="1:2" x14ac:dyDescent="0.25">
      <c r="A868" s="6">
        <v>863</v>
      </c>
      <c r="B868" s="6" t="str">
        <f>"200801008161"</f>
        <v>200801008161</v>
      </c>
    </row>
    <row r="869" spans="1:2" x14ac:dyDescent="0.25">
      <c r="A869" s="6">
        <v>864</v>
      </c>
      <c r="B869" s="6" t="str">
        <f>"200801009409"</f>
        <v>200801009409</v>
      </c>
    </row>
    <row r="870" spans="1:2" x14ac:dyDescent="0.25">
      <c r="A870" s="6">
        <v>865</v>
      </c>
      <c r="B870" s="6" t="str">
        <f>"200801010094"</f>
        <v>200801010094</v>
      </c>
    </row>
    <row r="871" spans="1:2" x14ac:dyDescent="0.25">
      <c r="A871" s="6">
        <v>866</v>
      </c>
      <c r="B871" s="6" t="str">
        <f>"200801010428"</f>
        <v>200801010428</v>
      </c>
    </row>
    <row r="872" spans="1:2" x14ac:dyDescent="0.25">
      <c r="A872" s="6">
        <v>867</v>
      </c>
      <c r="B872" s="6" t="str">
        <f>"200801010920"</f>
        <v>200801010920</v>
      </c>
    </row>
    <row r="873" spans="1:2" x14ac:dyDescent="0.25">
      <c r="A873" s="6">
        <v>868</v>
      </c>
      <c r="B873" s="6" t="str">
        <f>"200801011002"</f>
        <v>200801011002</v>
      </c>
    </row>
    <row r="874" spans="1:2" x14ac:dyDescent="0.25">
      <c r="A874" s="6">
        <v>869</v>
      </c>
      <c r="B874" s="6" t="str">
        <f>"200801011363"</f>
        <v>200801011363</v>
      </c>
    </row>
    <row r="875" spans="1:2" x14ac:dyDescent="0.25">
      <c r="A875" s="6">
        <v>870</v>
      </c>
      <c r="B875" s="6" t="str">
        <f>"200801011584"</f>
        <v>200801011584</v>
      </c>
    </row>
    <row r="876" spans="1:2" x14ac:dyDescent="0.25">
      <c r="A876" s="6">
        <v>871</v>
      </c>
      <c r="B876" s="6" t="str">
        <f>"200801011613"</f>
        <v>200801011613</v>
      </c>
    </row>
    <row r="877" spans="1:2" x14ac:dyDescent="0.25">
      <c r="A877" s="6">
        <v>872</v>
      </c>
      <c r="B877" s="6" t="str">
        <f>"200801011623"</f>
        <v>200801011623</v>
      </c>
    </row>
    <row r="878" spans="1:2" x14ac:dyDescent="0.25">
      <c r="A878" s="6">
        <v>873</v>
      </c>
      <c r="B878" s="6" t="str">
        <f>"200802000479"</f>
        <v>200802000479</v>
      </c>
    </row>
    <row r="879" spans="1:2" x14ac:dyDescent="0.25">
      <c r="A879" s="6">
        <v>874</v>
      </c>
      <c r="B879" s="6" t="str">
        <f>"200802000481"</f>
        <v>200802000481</v>
      </c>
    </row>
    <row r="880" spans="1:2" x14ac:dyDescent="0.25">
      <c r="A880" s="6">
        <v>875</v>
      </c>
      <c r="B880" s="6" t="str">
        <f>"200802000668"</f>
        <v>200802000668</v>
      </c>
    </row>
    <row r="881" spans="1:2" x14ac:dyDescent="0.25">
      <c r="A881" s="6">
        <v>876</v>
      </c>
      <c r="B881" s="6" t="str">
        <f>"200802000742"</f>
        <v>200802000742</v>
      </c>
    </row>
    <row r="882" spans="1:2" x14ac:dyDescent="0.25">
      <c r="A882" s="6">
        <v>877</v>
      </c>
      <c r="B882" s="6" t="str">
        <f>"200802000830"</f>
        <v>200802000830</v>
      </c>
    </row>
    <row r="883" spans="1:2" x14ac:dyDescent="0.25">
      <c r="A883" s="6">
        <v>878</v>
      </c>
      <c r="B883" s="6" t="str">
        <f>"200802001553"</f>
        <v>200802001553</v>
      </c>
    </row>
    <row r="884" spans="1:2" x14ac:dyDescent="0.25">
      <c r="A884" s="6">
        <v>879</v>
      </c>
      <c r="B884" s="6" t="str">
        <f>"200802001715"</f>
        <v>200802001715</v>
      </c>
    </row>
    <row r="885" spans="1:2" x14ac:dyDescent="0.25">
      <c r="A885" s="6">
        <v>880</v>
      </c>
      <c r="B885" s="6" t="str">
        <f>"200802002085"</f>
        <v>200802002085</v>
      </c>
    </row>
    <row r="886" spans="1:2" x14ac:dyDescent="0.25">
      <c r="A886" s="6">
        <v>881</v>
      </c>
      <c r="B886" s="6" t="str">
        <f>"200802002681"</f>
        <v>200802002681</v>
      </c>
    </row>
    <row r="887" spans="1:2" x14ac:dyDescent="0.25">
      <c r="A887" s="6">
        <v>882</v>
      </c>
      <c r="B887" s="6" t="str">
        <f>"200802002815"</f>
        <v>200802002815</v>
      </c>
    </row>
    <row r="888" spans="1:2" x14ac:dyDescent="0.25">
      <c r="A888" s="6">
        <v>883</v>
      </c>
      <c r="B888" s="6" t="str">
        <f>"200802003883"</f>
        <v>200802003883</v>
      </c>
    </row>
    <row r="889" spans="1:2" x14ac:dyDescent="0.25">
      <c r="A889" s="6">
        <v>884</v>
      </c>
      <c r="B889" s="6" t="str">
        <f>"200802004026"</f>
        <v>200802004026</v>
      </c>
    </row>
    <row r="890" spans="1:2" x14ac:dyDescent="0.25">
      <c r="A890" s="6">
        <v>885</v>
      </c>
      <c r="B890" s="6" t="str">
        <f>"200802004378"</f>
        <v>200802004378</v>
      </c>
    </row>
    <row r="891" spans="1:2" x14ac:dyDescent="0.25">
      <c r="A891" s="6">
        <v>886</v>
      </c>
      <c r="B891" s="6" t="str">
        <f>"200802004568"</f>
        <v>200802004568</v>
      </c>
    </row>
    <row r="892" spans="1:2" x14ac:dyDescent="0.25">
      <c r="A892" s="6">
        <v>887</v>
      </c>
      <c r="B892" s="6" t="str">
        <f>"200802005873"</f>
        <v>200802005873</v>
      </c>
    </row>
    <row r="893" spans="1:2" x14ac:dyDescent="0.25">
      <c r="A893" s="6">
        <v>888</v>
      </c>
      <c r="B893" s="6" t="str">
        <f>"200802005942"</f>
        <v>200802005942</v>
      </c>
    </row>
    <row r="894" spans="1:2" x14ac:dyDescent="0.25">
      <c r="A894" s="6">
        <v>889</v>
      </c>
      <c r="B894" s="6" t="str">
        <f>"200802006716"</f>
        <v>200802006716</v>
      </c>
    </row>
    <row r="895" spans="1:2" x14ac:dyDescent="0.25">
      <c r="A895" s="6">
        <v>890</v>
      </c>
      <c r="B895" s="6" t="str">
        <f>"200802006765"</f>
        <v>200802006765</v>
      </c>
    </row>
    <row r="896" spans="1:2" x14ac:dyDescent="0.25">
      <c r="A896" s="6">
        <v>891</v>
      </c>
      <c r="B896" s="6" t="str">
        <f>"200802007025"</f>
        <v>200802007025</v>
      </c>
    </row>
    <row r="897" spans="1:2" x14ac:dyDescent="0.25">
      <c r="A897" s="6">
        <v>892</v>
      </c>
      <c r="B897" s="6" t="str">
        <f>"200802007098"</f>
        <v>200802007098</v>
      </c>
    </row>
    <row r="898" spans="1:2" x14ac:dyDescent="0.25">
      <c r="A898" s="6">
        <v>893</v>
      </c>
      <c r="B898" s="6" t="str">
        <f>"200802007419"</f>
        <v>200802007419</v>
      </c>
    </row>
    <row r="899" spans="1:2" x14ac:dyDescent="0.25">
      <c r="A899" s="6">
        <v>894</v>
      </c>
      <c r="B899" s="6" t="str">
        <f>"200802008942"</f>
        <v>200802008942</v>
      </c>
    </row>
    <row r="900" spans="1:2" x14ac:dyDescent="0.25">
      <c r="A900" s="6">
        <v>895</v>
      </c>
      <c r="B900" s="6" t="str">
        <f>"200802009164"</f>
        <v>200802009164</v>
      </c>
    </row>
    <row r="901" spans="1:2" x14ac:dyDescent="0.25">
      <c r="A901" s="6">
        <v>896</v>
      </c>
      <c r="B901" s="6" t="str">
        <f>"200802009197"</f>
        <v>200802009197</v>
      </c>
    </row>
    <row r="902" spans="1:2" x14ac:dyDescent="0.25">
      <c r="A902" s="6">
        <v>897</v>
      </c>
      <c r="B902" s="6" t="str">
        <f>"200802009967"</f>
        <v>200802009967</v>
      </c>
    </row>
    <row r="903" spans="1:2" x14ac:dyDescent="0.25">
      <c r="A903" s="6">
        <v>898</v>
      </c>
      <c r="B903" s="6" t="str">
        <f>"200802010651"</f>
        <v>200802010651</v>
      </c>
    </row>
    <row r="904" spans="1:2" x14ac:dyDescent="0.25">
      <c r="A904" s="6">
        <v>899</v>
      </c>
      <c r="B904" s="6" t="str">
        <f>"200802011023"</f>
        <v>200802011023</v>
      </c>
    </row>
    <row r="905" spans="1:2" x14ac:dyDescent="0.25">
      <c r="A905" s="6">
        <v>900</v>
      </c>
      <c r="B905" s="6" t="str">
        <f>"200802011246"</f>
        <v>200802011246</v>
      </c>
    </row>
    <row r="906" spans="1:2" x14ac:dyDescent="0.25">
      <c r="A906" s="6">
        <v>901</v>
      </c>
      <c r="B906" s="6" t="str">
        <f>"200802011368"</f>
        <v>200802011368</v>
      </c>
    </row>
    <row r="907" spans="1:2" x14ac:dyDescent="0.25">
      <c r="A907" s="6">
        <v>902</v>
      </c>
      <c r="B907" s="6" t="str">
        <f>"200802011472"</f>
        <v>200802011472</v>
      </c>
    </row>
    <row r="908" spans="1:2" x14ac:dyDescent="0.25">
      <c r="A908" s="6">
        <v>903</v>
      </c>
      <c r="B908" s="6" t="str">
        <f>"200802012127"</f>
        <v>200802012127</v>
      </c>
    </row>
    <row r="909" spans="1:2" x14ac:dyDescent="0.25">
      <c r="A909" s="6">
        <v>904</v>
      </c>
      <c r="B909" s="6" t="str">
        <f>"200803000482"</f>
        <v>200803000482</v>
      </c>
    </row>
    <row r="910" spans="1:2" x14ac:dyDescent="0.25">
      <c r="A910" s="6">
        <v>905</v>
      </c>
      <c r="B910" s="6" t="str">
        <f>"200804000091"</f>
        <v>200804000091</v>
      </c>
    </row>
    <row r="911" spans="1:2" x14ac:dyDescent="0.25">
      <c r="A911" s="6">
        <v>906</v>
      </c>
      <c r="B911" s="6" t="str">
        <f>"200805000377"</f>
        <v>200805000377</v>
      </c>
    </row>
    <row r="912" spans="1:2" x14ac:dyDescent="0.25">
      <c r="A912" s="6">
        <v>907</v>
      </c>
      <c r="B912" s="6" t="str">
        <f>"200806000044"</f>
        <v>200806000044</v>
      </c>
    </row>
    <row r="913" spans="1:2" x14ac:dyDescent="0.25">
      <c r="A913" s="6">
        <v>908</v>
      </c>
      <c r="B913" s="6" t="str">
        <f>"200806000294"</f>
        <v>200806000294</v>
      </c>
    </row>
    <row r="914" spans="1:2" x14ac:dyDescent="0.25">
      <c r="A914" s="6">
        <v>909</v>
      </c>
      <c r="B914" s="6" t="str">
        <f>"200806000423"</f>
        <v>200806000423</v>
      </c>
    </row>
    <row r="915" spans="1:2" x14ac:dyDescent="0.25">
      <c r="A915" s="6">
        <v>910</v>
      </c>
      <c r="B915" s="6" t="str">
        <f>"200806000493"</f>
        <v>200806000493</v>
      </c>
    </row>
    <row r="916" spans="1:2" x14ac:dyDescent="0.25">
      <c r="A916" s="6">
        <v>911</v>
      </c>
      <c r="B916" s="6" t="str">
        <f>"200806000635"</f>
        <v>200806000635</v>
      </c>
    </row>
    <row r="917" spans="1:2" x14ac:dyDescent="0.25">
      <c r="A917" s="6">
        <v>912</v>
      </c>
      <c r="B917" s="6" t="str">
        <f>"200807000082"</f>
        <v>200807000082</v>
      </c>
    </row>
    <row r="918" spans="1:2" x14ac:dyDescent="0.25">
      <c r="A918" s="6">
        <v>913</v>
      </c>
      <c r="B918" s="6" t="str">
        <f>"200807000190"</f>
        <v>200807000190</v>
      </c>
    </row>
    <row r="919" spans="1:2" x14ac:dyDescent="0.25">
      <c r="A919" s="6">
        <v>914</v>
      </c>
      <c r="B919" s="6" t="str">
        <f>"200807000584"</f>
        <v>200807000584</v>
      </c>
    </row>
    <row r="920" spans="1:2" x14ac:dyDescent="0.25">
      <c r="A920" s="6">
        <v>915</v>
      </c>
      <c r="B920" s="6" t="str">
        <f>"200807000601"</f>
        <v>200807000601</v>
      </c>
    </row>
    <row r="921" spans="1:2" x14ac:dyDescent="0.25">
      <c r="A921" s="6">
        <v>916</v>
      </c>
      <c r="B921" s="6" t="str">
        <f>"200808000388"</f>
        <v>200808000388</v>
      </c>
    </row>
    <row r="922" spans="1:2" x14ac:dyDescent="0.25">
      <c r="A922" s="6">
        <v>917</v>
      </c>
      <c r="B922" s="6" t="str">
        <f>"200808000678"</f>
        <v>200808000678</v>
      </c>
    </row>
    <row r="923" spans="1:2" x14ac:dyDescent="0.25">
      <c r="A923" s="6">
        <v>918</v>
      </c>
      <c r="B923" s="6" t="str">
        <f>"200808000790"</f>
        <v>200808000790</v>
      </c>
    </row>
    <row r="924" spans="1:2" x14ac:dyDescent="0.25">
      <c r="A924" s="6">
        <v>919</v>
      </c>
      <c r="B924" s="6" t="str">
        <f>"200809000706"</f>
        <v>200809000706</v>
      </c>
    </row>
    <row r="925" spans="1:2" x14ac:dyDescent="0.25">
      <c r="A925" s="6">
        <v>920</v>
      </c>
      <c r="B925" s="6" t="str">
        <f>"200809000897"</f>
        <v>200809000897</v>
      </c>
    </row>
    <row r="926" spans="1:2" x14ac:dyDescent="0.25">
      <c r="A926" s="6">
        <v>921</v>
      </c>
      <c r="B926" s="6" t="str">
        <f>"200810000486"</f>
        <v>200810000486</v>
      </c>
    </row>
    <row r="927" spans="1:2" x14ac:dyDescent="0.25">
      <c r="A927" s="6">
        <v>922</v>
      </c>
      <c r="B927" s="6" t="str">
        <f>"200810001108"</f>
        <v>200810001108</v>
      </c>
    </row>
    <row r="928" spans="1:2" x14ac:dyDescent="0.25">
      <c r="A928" s="6">
        <v>923</v>
      </c>
      <c r="B928" s="6" t="str">
        <f>"200810001172"</f>
        <v>200810001172</v>
      </c>
    </row>
    <row r="929" spans="1:2" x14ac:dyDescent="0.25">
      <c r="A929" s="6">
        <v>924</v>
      </c>
      <c r="B929" s="6" t="str">
        <f>"200811000536"</f>
        <v>200811000536</v>
      </c>
    </row>
    <row r="930" spans="1:2" x14ac:dyDescent="0.25">
      <c r="A930" s="6">
        <v>925</v>
      </c>
      <c r="B930" s="6" t="str">
        <f>"200811000787"</f>
        <v>200811000787</v>
      </c>
    </row>
    <row r="931" spans="1:2" x14ac:dyDescent="0.25">
      <c r="A931" s="6">
        <v>926</v>
      </c>
      <c r="B931" s="6" t="str">
        <f>"200811000933"</f>
        <v>200811000933</v>
      </c>
    </row>
    <row r="932" spans="1:2" x14ac:dyDescent="0.25">
      <c r="A932" s="6">
        <v>927</v>
      </c>
      <c r="B932" s="6" t="str">
        <f>"200811001065"</f>
        <v>200811001065</v>
      </c>
    </row>
    <row r="933" spans="1:2" x14ac:dyDescent="0.25">
      <c r="A933" s="6">
        <v>928</v>
      </c>
      <c r="B933" s="6" t="str">
        <f>"200811001338"</f>
        <v>200811001338</v>
      </c>
    </row>
    <row r="934" spans="1:2" x14ac:dyDescent="0.25">
      <c r="A934" s="6">
        <v>929</v>
      </c>
      <c r="B934" s="6" t="str">
        <f>"200811001403"</f>
        <v>200811001403</v>
      </c>
    </row>
    <row r="935" spans="1:2" x14ac:dyDescent="0.25">
      <c r="A935" s="6">
        <v>930</v>
      </c>
      <c r="B935" s="6" t="str">
        <f>"200811001538"</f>
        <v>200811001538</v>
      </c>
    </row>
    <row r="936" spans="1:2" x14ac:dyDescent="0.25">
      <c r="A936" s="6">
        <v>931</v>
      </c>
      <c r="B936" s="6" t="str">
        <f>"200812000150"</f>
        <v>200812000150</v>
      </c>
    </row>
    <row r="937" spans="1:2" x14ac:dyDescent="0.25">
      <c r="A937" s="6">
        <v>932</v>
      </c>
      <c r="B937" s="6" t="str">
        <f>"200812000558"</f>
        <v>200812000558</v>
      </c>
    </row>
    <row r="938" spans="1:2" x14ac:dyDescent="0.25">
      <c r="A938" s="6">
        <v>933</v>
      </c>
      <c r="B938" s="6" t="str">
        <f>"200812000968"</f>
        <v>200812000968</v>
      </c>
    </row>
    <row r="939" spans="1:2" x14ac:dyDescent="0.25">
      <c r="A939" s="6">
        <v>934</v>
      </c>
      <c r="B939" s="6" t="str">
        <f>"200901000442"</f>
        <v>200901000442</v>
      </c>
    </row>
    <row r="940" spans="1:2" x14ac:dyDescent="0.25">
      <c r="A940" s="6">
        <v>935</v>
      </c>
      <c r="B940" s="6" t="str">
        <f>"200901000996"</f>
        <v>200901000996</v>
      </c>
    </row>
    <row r="941" spans="1:2" x14ac:dyDescent="0.25">
      <c r="A941" s="6">
        <v>936</v>
      </c>
      <c r="B941" s="6" t="str">
        <f>"200902000057"</f>
        <v>200902000057</v>
      </c>
    </row>
    <row r="942" spans="1:2" x14ac:dyDescent="0.25">
      <c r="A942" s="6">
        <v>937</v>
      </c>
      <c r="B942" s="6" t="str">
        <f>"200903000392"</f>
        <v>200903000392</v>
      </c>
    </row>
    <row r="943" spans="1:2" x14ac:dyDescent="0.25">
      <c r="A943" s="6">
        <v>938</v>
      </c>
      <c r="B943" s="6" t="str">
        <f>"200904000091"</f>
        <v>200904000091</v>
      </c>
    </row>
    <row r="944" spans="1:2" x14ac:dyDescent="0.25">
      <c r="A944" s="6">
        <v>939</v>
      </c>
      <c r="B944" s="6" t="str">
        <f>"200904000101"</f>
        <v>200904000101</v>
      </c>
    </row>
    <row r="945" spans="1:2" x14ac:dyDescent="0.25">
      <c r="A945" s="6">
        <v>940</v>
      </c>
      <c r="B945" s="6" t="str">
        <f>"200904000162"</f>
        <v>200904000162</v>
      </c>
    </row>
    <row r="946" spans="1:2" x14ac:dyDescent="0.25">
      <c r="A946" s="6">
        <v>941</v>
      </c>
      <c r="B946" s="6" t="str">
        <f>"200904000522"</f>
        <v>200904000522</v>
      </c>
    </row>
    <row r="947" spans="1:2" x14ac:dyDescent="0.25">
      <c r="A947" s="6">
        <v>942</v>
      </c>
      <c r="B947" s="6" t="str">
        <f>"200905000048"</f>
        <v>200905000048</v>
      </c>
    </row>
    <row r="948" spans="1:2" x14ac:dyDescent="0.25">
      <c r="A948" s="6">
        <v>943</v>
      </c>
      <c r="B948" s="6" t="str">
        <f>"200906000122"</f>
        <v>200906000122</v>
      </c>
    </row>
    <row r="949" spans="1:2" x14ac:dyDescent="0.25">
      <c r="A949" s="6">
        <v>944</v>
      </c>
      <c r="B949" s="6" t="str">
        <f>"200906000156"</f>
        <v>200906000156</v>
      </c>
    </row>
    <row r="950" spans="1:2" x14ac:dyDescent="0.25">
      <c r="A950" s="6">
        <v>945</v>
      </c>
      <c r="B950" s="6" t="str">
        <f>"200907000162"</f>
        <v>200907000162</v>
      </c>
    </row>
    <row r="951" spans="1:2" x14ac:dyDescent="0.25">
      <c r="A951" s="6">
        <v>946</v>
      </c>
      <c r="B951" s="6" t="str">
        <f>"200909000025"</f>
        <v>200909000025</v>
      </c>
    </row>
    <row r="952" spans="1:2" x14ac:dyDescent="0.25">
      <c r="A952" s="6">
        <v>947</v>
      </c>
      <c r="B952" s="6" t="str">
        <f>"200910000213"</f>
        <v>200910000213</v>
      </c>
    </row>
    <row r="953" spans="1:2" x14ac:dyDescent="0.25">
      <c r="A953" s="6">
        <v>948</v>
      </c>
      <c r="B953" s="6" t="str">
        <f>"200910000241"</f>
        <v>200910000241</v>
      </c>
    </row>
    <row r="954" spans="1:2" x14ac:dyDescent="0.25">
      <c r="A954" s="6">
        <v>949</v>
      </c>
      <c r="B954" s="6" t="str">
        <f>"200910000459"</f>
        <v>200910000459</v>
      </c>
    </row>
    <row r="955" spans="1:2" x14ac:dyDescent="0.25">
      <c r="A955" s="6">
        <v>950</v>
      </c>
      <c r="B955" s="6" t="str">
        <f>"200911000479"</f>
        <v>200911000479</v>
      </c>
    </row>
    <row r="956" spans="1:2" x14ac:dyDescent="0.25">
      <c r="A956" s="6">
        <v>951</v>
      </c>
      <c r="B956" s="6" t="str">
        <f>"200912000058"</f>
        <v>200912000058</v>
      </c>
    </row>
    <row r="957" spans="1:2" x14ac:dyDescent="0.25">
      <c r="A957" s="6">
        <v>952</v>
      </c>
      <c r="B957" s="6" t="str">
        <f>"200912000147"</f>
        <v>200912000147</v>
      </c>
    </row>
    <row r="958" spans="1:2" x14ac:dyDescent="0.25">
      <c r="A958" s="6">
        <v>953</v>
      </c>
      <c r="B958" s="6" t="str">
        <f>"200912000220"</f>
        <v>200912000220</v>
      </c>
    </row>
    <row r="959" spans="1:2" x14ac:dyDescent="0.25">
      <c r="A959" s="6">
        <v>954</v>
      </c>
      <c r="B959" s="6" t="str">
        <f>"201001000161"</f>
        <v>201001000161</v>
      </c>
    </row>
    <row r="960" spans="1:2" x14ac:dyDescent="0.25">
      <c r="A960" s="6">
        <v>955</v>
      </c>
      <c r="B960" s="6" t="str">
        <f>"201005000057"</f>
        <v>201005000057</v>
      </c>
    </row>
    <row r="961" spans="1:2" x14ac:dyDescent="0.25">
      <c r="A961" s="6">
        <v>956</v>
      </c>
      <c r="B961" s="6" t="str">
        <f>"201012000102"</f>
        <v>201012000102</v>
      </c>
    </row>
    <row r="962" spans="1:2" x14ac:dyDescent="0.25">
      <c r="A962" s="6">
        <v>957</v>
      </c>
      <c r="B962" s="6" t="str">
        <f>"201101000272"</f>
        <v>201101000272</v>
      </c>
    </row>
    <row r="963" spans="1:2" x14ac:dyDescent="0.25">
      <c r="A963" s="6">
        <v>958</v>
      </c>
      <c r="B963" s="6" t="str">
        <f>"201107000088"</f>
        <v>201107000088</v>
      </c>
    </row>
    <row r="964" spans="1:2" x14ac:dyDescent="0.25">
      <c r="A964" s="6">
        <v>959</v>
      </c>
      <c r="B964" s="6" t="str">
        <f>"201110000053"</f>
        <v>201110000053</v>
      </c>
    </row>
    <row r="965" spans="1:2" x14ac:dyDescent="0.25">
      <c r="A965" s="6">
        <v>960</v>
      </c>
      <c r="B965" s="6" t="str">
        <f>"201201000050"</f>
        <v>201201000050</v>
      </c>
    </row>
    <row r="966" spans="1:2" x14ac:dyDescent="0.25">
      <c r="A966" s="6">
        <v>961</v>
      </c>
      <c r="B966" s="6" t="str">
        <f>"201206000022"</f>
        <v>201206000022</v>
      </c>
    </row>
    <row r="967" spans="1:2" x14ac:dyDescent="0.25">
      <c r="A967" s="6">
        <v>962</v>
      </c>
      <c r="B967" s="6" t="str">
        <f>"201303000168"</f>
        <v>201303000168</v>
      </c>
    </row>
    <row r="968" spans="1:2" x14ac:dyDescent="0.25">
      <c r="A968" s="6">
        <v>963</v>
      </c>
      <c r="B968" s="6" t="str">
        <f>"201303000284"</f>
        <v>201303000284</v>
      </c>
    </row>
    <row r="969" spans="1:2" x14ac:dyDescent="0.25">
      <c r="A969" s="6">
        <v>964</v>
      </c>
      <c r="B969" s="6" t="str">
        <f>"201303000330"</f>
        <v>201303000330</v>
      </c>
    </row>
    <row r="970" spans="1:2" x14ac:dyDescent="0.25">
      <c r="A970" s="6">
        <v>965</v>
      </c>
      <c r="B970" s="6" t="str">
        <f>"201303000411"</f>
        <v>201303000411</v>
      </c>
    </row>
    <row r="971" spans="1:2" x14ac:dyDescent="0.25">
      <c r="A971" s="6">
        <v>966</v>
      </c>
      <c r="B971" s="6" t="str">
        <f>"201303000426"</f>
        <v>201303000426</v>
      </c>
    </row>
    <row r="972" spans="1:2" x14ac:dyDescent="0.25">
      <c r="A972" s="6">
        <v>967</v>
      </c>
      <c r="B972" s="6" t="str">
        <f>"201303000450"</f>
        <v>201303000450</v>
      </c>
    </row>
    <row r="973" spans="1:2" x14ac:dyDescent="0.25">
      <c r="A973" s="6">
        <v>968</v>
      </c>
      <c r="B973" s="6" t="str">
        <f>"201303000531"</f>
        <v>201303000531</v>
      </c>
    </row>
    <row r="974" spans="1:2" x14ac:dyDescent="0.25">
      <c r="A974" s="6">
        <v>969</v>
      </c>
      <c r="B974" s="6" t="str">
        <f>"201303000591"</f>
        <v>201303000591</v>
      </c>
    </row>
    <row r="975" spans="1:2" x14ac:dyDescent="0.25">
      <c r="A975" s="6">
        <v>970</v>
      </c>
      <c r="B975" s="6" t="str">
        <f>"201303000599"</f>
        <v>201303000599</v>
      </c>
    </row>
    <row r="976" spans="1:2" x14ac:dyDescent="0.25">
      <c r="A976" s="6">
        <v>971</v>
      </c>
      <c r="B976" s="6" t="str">
        <f>"201303000717"</f>
        <v>201303000717</v>
      </c>
    </row>
    <row r="977" spans="1:2" x14ac:dyDescent="0.25">
      <c r="A977" s="6">
        <v>972</v>
      </c>
      <c r="B977" s="6" t="str">
        <f>"201303000725"</f>
        <v>201303000725</v>
      </c>
    </row>
    <row r="978" spans="1:2" x14ac:dyDescent="0.25">
      <c r="A978" s="6">
        <v>973</v>
      </c>
      <c r="B978" s="6" t="str">
        <f>"201303000763"</f>
        <v>201303000763</v>
      </c>
    </row>
    <row r="979" spans="1:2" x14ac:dyDescent="0.25">
      <c r="A979" s="6">
        <v>974</v>
      </c>
      <c r="B979" s="6" t="str">
        <f>"201303000768"</f>
        <v>201303000768</v>
      </c>
    </row>
    <row r="980" spans="1:2" x14ac:dyDescent="0.25">
      <c r="A980" s="6">
        <v>975</v>
      </c>
      <c r="B980" s="6" t="str">
        <f>"201303000788"</f>
        <v>201303000788</v>
      </c>
    </row>
    <row r="981" spans="1:2" x14ac:dyDescent="0.25">
      <c r="A981" s="6">
        <v>976</v>
      </c>
      <c r="B981" s="6" t="str">
        <f>"201303000857"</f>
        <v>201303000857</v>
      </c>
    </row>
    <row r="982" spans="1:2" x14ac:dyDescent="0.25">
      <c r="A982" s="6">
        <v>977</v>
      </c>
      <c r="B982" s="6" t="str">
        <f>"201303000884"</f>
        <v>201303000884</v>
      </c>
    </row>
    <row r="983" spans="1:2" x14ac:dyDescent="0.25">
      <c r="A983" s="6">
        <v>978</v>
      </c>
      <c r="B983" s="6" t="str">
        <f>"201303000903"</f>
        <v>201303000903</v>
      </c>
    </row>
    <row r="984" spans="1:2" x14ac:dyDescent="0.25">
      <c r="A984" s="6">
        <v>979</v>
      </c>
      <c r="B984" s="6" t="str">
        <f>"201303000948"</f>
        <v>201303000948</v>
      </c>
    </row>
    <row r="985" spans="1:2" x14ac:dyDescent="0.25">
      <c r="A985" s="6">
        <v>980</v>
      </c>
      <c r="B985" s="6" t="str">
        <f>"201303001049"</f>
        <v>201303001049</v>
      </c>
    </row>
    <row r="986" spans="1:2" x14ac:dyDescent="0.25">
      <c r="A986" s="6">
        <v>981</v>
      </c>
      <c r="B986" s="6" t="str">
        <f>"201304000150"</f>
        <v>201304000150</v>
      </c>
    </row>
    <row r="987" spans="1:2" x14ac:dyDescent="0.25">
      <c r="A987" s="6">
        <v>982</v>
      </c>
      <c r="B987" s="6" t="str">
        <f>"201304000253"</f>
        <v>201304000253</v>
      </c>
    </row>
    <row r="988" spans="1:2" x14ac:dyDescent="0.25">
      <c r="A988" s="6">
        <v>983</v>
      </c>
      <c r="B988" s="6" t="str">
        <f>"201304000258"</f>
        <v>201304000258</v>
      </c>
    </row>
    <row r="989" spans="1:2" x14ac:dyDescent="0.25">
      <c r="A989" s="6">
        <v>984</v>
      </c>
      <c r="B989" s="6" t="str">
        <f>"201304000473"</f>
        <v>201304000473</v>
      </c>
    </row>
    <row r="990" spans="1:2" x14ac:dyDescent="0.25">
      <c r="A990" s="6">
        <v>985</v>
      </c>
      <c r="B990" s="6" t="str">
        <f>"201304000491"</f>
        <v>201304000491</v>
      </c>
    </row>
    <row r="991" spans="1:2" x14ac:dyDescent="0.25">
      <c r="A991" s="6">
        <v>986</v>
      </c>
      <c r="B991" s="6" t="str">
        <f>"201304000499"</f>
        <v>201304000499</v>
      </c>
    </row>
    <row r="992" spans="1:2" x14ac:dyDescent="0.25">
      <c r="A992" s="6">
        <v>987</v>
      </c>
      <c r="B992" s="6" t="str">
        <f>"201304000568"</f>
        <v>201304000568</v>
      </c>
    </row>
    <row r="993" spans="1:2" x14ac:dyDescent="0.25">
      <c r="A993" s="6">
        <v>988</v>
      </c>
      <c r="B993" s="6" t="str">
        <f>"201304000613"</f>
        <v>201304000613</v>
      </c>
    </row>
    <row r="994" spans="1:2" x14ac:dyDescent="0.25">
      <c r="A994" s="6">
        <v>989</v>
      </c>
      <c r="B994" s="6" t="str">
        <f>"201304000635"</f>
        <v>201304000635</v>
      </c>
    </row>
    <row r="995" spans="1:2" x14ac:dyDescent="0.25">
      <c r="A995" s="6">
        <v>990</v>
      </c>
      <c r="B995" s="6" t="str">
        <f>"201304000720"</f>
        <v>201304000720</v>
      </c>
    </row>
    <row r="996" spans="1:2" x14ac:dyDescent="0.25">
      <c r="A996" s="6">
        <v>991</v>
      </c>
      <c r="B996" s="6" t="str">
        <f>"201304000786"</f>
        <v>201304000786</v>
      </c>
    </row>
    <row r="997" spans="1:2" x14ac:dyDescent="0.25">
      <c r="A997" s="6">
        <v>992</v>
      </c>
      <c r="B997" s="6" t="str">
        <f>"201304000805"</f>
        <v>201304000805</v>
      </c>
    </row>
    <row r="998" spans="1:2" x14ac:dyDescent="0.25">
      <c r="A998" s="6">
        <v>993</v>
      </c>
      <c r="B998" s="6" t="str">
        <f>"201304000811"</f>
        <v>201304000811</v>
      </c>
    </row>
    <row r="999" spans="1:2" x14ac:dyDescent="0.25">
      <c r="A999" s="6">
        <v>994</v>
      </c>
      <c r="B999" s="6" t="str">
        <f>"201304000944"</f>
        <v>201304000944</v>
      </c>
    </row>
    <row r="1000" spans="1:2" x14ac:dyDescent="0.25">
      <c r="A1000" s="6">
        <v>995</v>
      </c>
      <c r="B1000" s="6" t="str">
        <f>"201304000988"</f>
        <v>201304000988</v>
      </c>
    </row>
    <row r="1001" spans="1:2" x14ac:dyDescent="0.25">
      <c r="A1001" s="6">
        <v>996</v>
      </c>
      <c r="B1001" s="6" t="str">
        <f>"201304001049"</f>
        <v>201304001049</v>
      </c>
    </row>
    <row r="1002" spans="1:2" x14ac:dyDescent="0.25">
      <c r="A1002" s="6">
        <v>997</v>
      </c>
      <c r="B1002" s="6" t="str">
        <f>"201304001117"</f>
        <v>201304001117</v>
      </c>
    </row>
    <row r="1003" spans="1:2" x14ac:dyDescent="0.25">
      <c r="A1003" s="6">
        <v>998</v>
      </c>
      <c r="B1003" s="6" t="str">
        <f>"201304001170"</f>
        <v>201304001170</v>
      </c>
    </row>
    <row r="1004" spans="1:2" x14ac:dyDescent="0.25">
      <c r="A1004" s="6">
        <v>999</v>
      </c>
      <c r="B1004" s="6" t="str">
        <f>"201304001173"</f>
        <v>201304001173</v>
      </c>
    </row>
    <row r="1005" spans="1:2" x14ac:dyDescent="0.25">
      <c r="A1005" s="6">
        <v>1000</v>
      </c>
      <c r="B1005" s="6" t="str">
        <f>"201304001180"</f>
        <v>201304001180</v>
      </c>
    </row>
    <row r="1006" spans="1:2" x14ac:dyDescent="0.25">
      <c r="A1006" s="6">
        <v>1001</v>
      </c>
      <c r="B1006" s="6" t="str">
        <f>"201304001194"</f>
        <v>201304001194</v>
      </c>
    </row>
    <row r="1007" spans="1:2" x14ac:dyDescent="0.25">
      <c r="A1007" s="6">
        <v>1002</v>
      </c>
      <c r="B1007" s="6" t="str">
        <f>"201304001213"</f>
        <v>201304001213</v>
      </c>
    </row>
    <row r="1008" spans="1:2" x14ac:dyDescent="0.25">
      <c r="A1008" s="6">
        <v>1003</v>
      </c>
      <c r="B1008" s="6" t="str">
        <f>"201304001330"</f>
        <v>201304001330</v>
      </c>
    </row>
    <row r="1009" spans="1:2" x14ac:dyDescent="0.25">
      <c r="A1009" s="6">
        <v>1004</v>
      </c>
      <c r="B1009" s="6" t="str">
        <f>"201304001333"</f>
        <v>201304001333</v>
      </c>
    </row>
    <row r="1010" spans="1:2" x14ac:dyDescent="0.25">
      <c r="A1010" s="6">
        <v>1005</v>
      </c>
      <c r="B1010" s="6" t="str">
        <f>"201304001538"</f>
        <v>201304001538</v>
      </c>
    </row>
    <row r="1011" spans="1:2" x14ac:dyDescent="0.25">
      <c r="A1011" s="6">
        <v>1006</v>
      </c>
      <c r="B1011" s="6" t="str">
        <f>"201304001561"</f>
        <v>201304001561</v>
      </c>
    </row>
    <row r="1012" spans="1:2" x14ac:dyDescent="0.25">
      <c r="A1012" s="6">
        <v>1007</v>
      </c>
      <c r="B1012" s="6" t="str">
        <f>"201304001572"</f>
        <v>201304001572</v>
      </c>
    </row>
    <row r="1013" spans="1:2" x14ac:dyDescent="0.25">
      <c r="A1013" s="6">
        <v>1008</v>
      </c>
      <c r="B1013" s="6" t="str">
        <f>"201304001624"</f>
        <v>201304001624</v>
      </c>
    </row>
    <row r="1014" spans="1:2" x14ac:dyDescent="0.25">
      <c r="A1014" s="6">
        <v>1009</v>
      </c>
      <c r="B1014" s="6" t="str">
        <f>"201304001660"</f>
        <v>201304001660</v>
      </c>
    </row>
    <row r="1015" spans="1:2" x14ac:dyDescent="0.25">
      <c r="A1015" s="6">
        <v>1010</v>
      </c>
      <c r="B1015" s="6" t="str">
        <f>"201304001689"</f>
        <v>201304001689</v>
      </c>
    </row>
    <row r="1016" spans="1:2" x14ac:dyDescent="0.25">
      <c r="A1016" s="6">
        <v>1011</v>
      </c>
      <c r="B1016" s="6" t="str">
        <f>"201304001690"</f>
        <v>201304001690</v>
      </c>
    </row>
    <row r="1017" spans="1:2" x14ac:dyDescent="0.25">
      <c r="A1017" s="6">
        <v>1012</v>
      </c>
      <c r="B1017" s="6" t="str">
        <f>"201304001708"</f>
        <v>201304001708</v>
      </c>
    </row>
    <row r="1018" spans="1:2" x14ac:dyDescent="0.25">
      <c r="A1018" s="6">
        <v>1013</v>
      </c>
      <c r="B1018" s="6" t="str">
        <f>"201304001817"</f>
        <v>201304001817</v>
      </c>
    </row>
    <row r="1019" spans="1:2" x14ac:dyDescent="0.25">
      <c r="A1019" s="6">
        <v>1014</v>
      </c>
      <c r="B1019" s="6" t="str">
        <f>"201304001818"</f>
        <v>201304001818</v>
      </c>
    </row>
    <row r="1020" spans="1:2" x14ac:dyDescent="0.25">
      <c r="A1020" s="6">
        <v>1015</v>
      </c>
      <c r="B1020" s="6" t="str">
        <f>"201304001989"</f>
        <v>201304001989</v>
      </c>
    </row>
    <row r="1021" spans="1:2" x14ac:dyDescent="0.25">
      <c r="A1021" s="6">
        <v>1016</v>
      </c>
      <c r="B1021" s="6" t="str">
        <f>"201304002042"</f>
        <v>201304002042</v>
      </c>
    </row>
    <row r="1022" spans="1:2" x14ac:dyDescent="0.25">
      <c r="A1022" s="6">
        <v>1017</v>
      </c>
      <c r="B1022" s="6" t="str">
        <f>"201304002045"</f>
        <v>201304002045</v>
      </c>
    </row>
    <row r="1023" spans="1:2" x14ac:dyDescent="0.25">
      <c r="A1023" s="6">
        <v>1018</v>
      </c>
      <c r="B1023" s="6" t="str">
        <f>"201304002057"</f>
        <v>201304002057</v>
      </c>
    </row>
    <row r="1024" spans="1:2" x14ac:dyDescent="0.25">
      <c r="A1024" s="6">
        <v>1019</v>
      </c>
      <c r="B1024" s="6" t="str">
        <f>"201304002244"</f>
        <v>201304002244</v>
      </c>
    </row>
    <row r="1025" spans="1:2" x14ac:dyDescent="0.25">
      <c r="A1025" s="6">
        <v>1020</v>
      </c>
      <c r="B1025" s="6" t="str">
        <f>"201304002299"</f>
        <v>201304002299</v>
      </c>
    </row>
    <row r="1026" spans="1:2" x14ac:dyDescent="0.25">
      <c r="A1026" s="6">
        <v>1021</v>
      </c>
      <c r="B1026" s="6" t="str">
        <f>"201304002351"</f>
        <v>201304002351</v>
      </c>
    </row>
    <row r="1027" spans="1:2" x14ac:dyDescent="0.25">
      <c r="A1027" s="6">
        <v>1022</v>
      </c>
      <c r="B1027" s="6" t="str">
        <f>"201304002389"</f>
        <v>201304002389</v>
      </c>
    </row>
    <row r="1028" spans="1:2" x14ac:dyDescent="0.25">
      <c r="A1028" s="6">
        <v>1023</v>
      </c>
      <c r="B1028" s="6" t="str">
        <f>"201304002507"</f>
        <v>201304002507</v>
      </c>
    </row>
    <row r="1029" spans="1:2" x14ac:dyDescent="0.25">
      <c r="A1029" s="6">
        <v>1024</v>
      </c>
      <c r="B1029" s="6" t="str">
        <f>"201304002532"</f>
        <v>201304002532</v>
      </c>
    </row>
    <row r="1030" spans="1:2" x14ac:dyDescent="0.25">
      <c r="A1030" s="6">
        <v>1025</v>
      </c>
      <c r="B1030" s="6" t="str">
        <f>"201304002639"</f>
        <v>201304002639</v>
      </c>
    </row>
    <row r="1031" spans="1:2" x14ac:dyDescent="0.25">
      <c r="A1031" s="6">
        <v>1026</v>
      </c>
      <c r="B1031" s="6" t="str">
        <f>"201304002676"</f>
        <v>201304002676</v>
      </c>
    </row>
    <row r="1032" spans="1:2" x14ac:dyDescent="0.25">
      <c r="A1032" s="6">
        <v>1027</v>
      </c>
      <c r="B1032" s="6" t="str">
        <f>"201304002708"</f>
        <v>201304002708</v>
      </c>
    </row>
    <row r="1033" spans="1:2" x14ac:dyDescent="0.25">
      <c r="A1033" s="6">
        <v>1028</v>
      </c>
      <c r="B1033" s="6" t="str">
        <f>"201304002757"</f>
        <v>201304002757</v>
      </c>
    </row>
    <row r="1034" spans="1:2" x14ac:dyDescent="0.25">
      <c r="A1034" s="6">
        <v>1029</v>
      </c>
      <c r="B1034" s="6" t="str">
        <f>"201304002874"</f>
        <v>201304002874</v>
      </c>
    </row>
    <row r="1035" spans="1:2" x14ac:dyDescent="0.25">
      <c r="A1035" s="6">
        <v>1030</v>
      </c>
      <c r="B1035" s="6" t="str">
        <f>"201304002937"</f>
        <v>201304002937</v>
      </c>
    </row>
    <row r="1036" spans="1:2" x14ac:dyDescent="0.25">
      <c r="A1036" s="6">
        <v>1031</v>
      </c>
      <c r="B1036" s="6" t="str">
        <f>"201304003025"</f>
        <v>201304003025</v>
      </c>
    </row>
    <row r="1037" spans="1:2" x14ac:dyDescent="0.25">
      <c r="A1037" s="6">
        <v>1032</v>
      </c>
      <c r="B1037" s="6" t="str">
        <f>"201304003030"</f>
        <v>201304003030</v>
      </c>
    </row>
    <row r="1038" spans="1:2" x14ac:dyDescent="0.25">
      <c r="A1038" s="6">
        <v>1033</v>
      </c>
      <c r="B1038" s="6" t="str">
        <f>"201304003147"</f>
        <v>201304003147</v>
      </c>
    </row>
    <row r="1039" spans="1:2" x14ac:dyDescent="0.25">
      <c r="A1039" s="6">
        <v>1034</v>
      </c>
      <c r="B1039" s="6" t="str">
        <f>"201304003185"</f>
        <v>201304003185</v>
      </c>
    </row>
    <row r="1040" spans="1:2" x14ac:dyDescent="0.25">
      <c r="A1040" s="6">
        <v>1035</v>
      </c>
      <c r="B1040" s="6" t="str">
        <f>"201304003415"</f>
        <v>201304003415</v>
      </c>
    </row>
    <row r="1041" spans="1:2" x14ac:dyDescent="0.25">
      <c r="A1041" s="6">
        <v>1036</v>
      </c>
      <c r="B1041" s="6" t="str">
        <f>"201304003465"</f>
        <v>201304003465</v>
      </c>
    </row>
    <row r="1042" spans="1:2" x14ac:dyDescent="0.25">
      <c r="A1042" s="6">
        <v>1037</v>
      </c>
      <c r="B1042" s="6" t="str">
        <f>"201304003548"</f>
        <v>201304003548</v>
      </c>
    </row>
    <row r="1043" spans="1:2" x14ac:dyDescent="0.25">
      <c r="A1043" s="6">
        <v>1038</v>
      </c>
      <c r="B1043" s="6" t="str">
        <f>"201304003616"</f>
        <v>201304003616</v>
      </c>
    </row>
    <row r="1044" spans="1:2" x14ac:dyDescent="0.25">
      <c r="A1044" s="6">
        <v>1039</v>
      </c>
      <c r="B1044" s="6" t="str">
        <f>"201304004049"</f>
        <v>201304004049</v>
      </c>
    </row>
    <row r="1045" spans="1:2" x14ac:dyDescent="0.25">
      <c r="A1045" s="6">
        <v>1040</v>
      </c>
      <c r="B1045" s="6" t="str">
        <f>"201304004061"</f>
        <v>201304004061</v>
      </c>
    </row>
    <row r="1046" spans="1:2" x14ac:dyDescent="0.25">
      <c r="A1046" s="6">
        <v>1041</v>
      </c>
      <c r="B1046" s="6" t="str">
        <f>"201304004071"</f>
        <v>201304004071</v>
      </c>
    </row>
    <row r="1047" spans="1:2" x14ac:dyDescent="0.25">
      <c r="A1047" s="6">
        <v>1042</v>
      </c>
      <c r="B1047" s="6" t="str">
        <f>"201304004094"</f>
        <v>201304004094</v>
      </c>
    </row>
    <row r="1048" spans="1:2" x14ac:dyDescent="0.25">
      <c r="A1048" s="6">
        <v>1043</v>
      </c>
      <c r="B1048" s="6" t="str">
        <f>"201304004129"</f>
        <v>201304004129</v>
      </c>
    </row>
    <row r="1049" spans="1:2" x14ac:dyDescent="0.25">
      <c r="A1049" s="6">
        <v>1044</v>
      </c>
      <c r="B1049" s="6" t="str">
        <f>"201304004278"</f>
        <v>201304004278</v>
      </c>
    </row>
    <row r="1050" spans="1:2" x14ac:dyDescent="0.25">
      <c r="A1050" s="6">
        <v>1045</v>
      </c>
      <c r="B1050" s="6" t="str">
        <f>"201304004384"</f>
        <v>201304004384</v>
      </c>
    </row>
    <row r="1051" spans="1:2" x14ac:dyDescent="0.25">
      <c r="A1051" s="6">
        <v>1046</v>
      </c>
      <c r="B1051" s="6" t="str">
        <f>"201304004511"</f>
        <v>201304004511</v>
      </c>
    </row>
    <row r="1052" spans="1:2" x14ac:dyDescent="0.25">
      <c r="A1052" s="6">
        <v>1047</v>
      </c>
      <c r="B1052" s="6" t="str">
        <f>"201304004518"</f>
        <v>201304004518</v>
      </c>
    </row>
    <row r="1053" spans="1:2" x14ac:dyDescent="0.25">
      <c r="A1053" s="6">
        <v>1048</v>
      </c>
      <c r="B1053" s="6" t="str">
        <f>"201304004611"</f>
        <v>201304004611</v>
      </c>
    </row>
    <row r="1054" spans="1:2" x14ac:dyDescent="0.25">
      <c r="A1054" s="6">
        <v>1049</v>
      </c>
      <c r="B1054" s="6" t="str">
        <f>"201304004638"</f>
        <v>201304004638</v>
      </c>
    </row>
    <row r="1055" spans="1:2" x14ac:dyDescent="0.25">
      <c r="A1055" s="6">
        <v>1050</v>
      </c>
      <c r="B1055" s="6" t="str">
        <f>"201304004650"</f>
        <v>201304004650</v>
      </c>
    </row>
    <row r="1056" spans="1:2" x14ac:dyDescent="0.25">
      <c r="A1056" s="6">
        <v>1051</v>
      </c>
      <c r="B1056" s="6" t="str">
        <f>"201304004710"</f>
        <v>201304004710</v>
      </c>
    </row>
    <row r="1057" spans="1:2" x14ac:dyDescent="0.25">
      <c r="A1057" s="6">
        <v>1052</v>
      </c>
      <c r="B1057" s="6" t="str">
        <f>"201304004738"</f>
        <v>201304004738</v>
      </c>
    </row>
    <row r="1058" spans="1:2" x14ac:dyDescent="0.25">
      <c r="A1058" s="6">
        <v>1053</v>
      </c>
      <c r="B1058" s="6" t="str">
        <f>"201304004829"</f>
        <v>201304004829</v>
      </c>
    </row>
    <row r="1059" spans="1:2" x14ac:dyDescent="0.25">
      <c r="A1059" s="6">
        <v>1054</v>
      </c>
      <c r="B1059" s="6" t="str">
        <f>"201304004840"</f>
        <v>201304004840</v>
      </c>
    </row>
    <row r="1060" spans="1:2" x14ac:dyDescent="0.25">
      <c r="A1060" s="6">
        <v>1055</v>
      </c>
      <c r="B1060" s="6" t="str">
        <f>"201304004843"</f>
        <v>201304004843</v>
      </c>
    </row>
    <row r="1061" spans="1:2" x14ac:dyDescent="0.25">
      <c r="A1061" s="6">
        <v>1056</v>
      </c>
      <c r="B1061" s="6" t="str">
        <f>"201304004900"</f>
        <v>201304004900</v>
      </c>
    </row>
    <row r="1062" spans="1:2" x14ac:dyDescent="0.25">
      <c r="A1062" s="6">
        <v>1057</v>
      </c>
      <c r="B1062" s="6" t="str">
        <f>"201304005078"</f>
        <v>201304005078</v>
      </c>
    </row>
    <row r="1063" spans="1:2" x14ac:dyDescent="0.25">
      <c r="A1063" s="6">
        <v>1058</v>
      </c>
      <c r="B1063" s="6" t="str">
        <f>"201304005105"</f>
        <v>201304005105</v>
      </c>
    </row>
    <row r="1064" spans="1:2" x14ac:dyDescent="0.25">
      <c r="A1064" s="6">
        <v>1059</v>
      </c>
      <c r="B1064" s="6" t="str">
        <f>"201304005129"</f>
        <v>201304005129</v>
      </c>
    </row>
    <row r="1065" spans="1:2" x14ac:dyDescent="0.25">
      <c r="A1065" s="6">
        <v>1060</v>
      </c>
      <c r="B1065" s="6" t="str">
        <f>"201304005442"</f>
        <v>201304005442</v>
      </c>
    </row>
    <row r="1066" spans="1:2" x14ac:dyDescent="0.25">
      <c r="A1066" s="6">
        <v>1061</v>
      </c>
      <c r="B1066" s="6" t="str">
        <f>"201304005723"</f>
        <v>201304005723</v>
      </c>
    </row>
    <row r="1067" spans="1:2" x14ac:dyDescent="0.25">
      <c r="A1067" s="6">
        <v>1062</v>
      </c>
      <c r="B1067" s="6" t="str">
        <f>"201304005729"</f>
        <v>201304005729</v>
      </c>
    </row>
    <row r="1068" spans="1:2" x14ac:dyDescent="0.25">
      <c r="A1068" s="6">
        <v>1063</v>
      </c>
      <c r="B1068" s="6" t="str">
        <f>"201304005804"</f>
        <v>201304005804</v>
      </c>
    </row>
    <row r="1069" spans="1:2" x14ac:dyDescent="0.25">
      <c r="A1069" s="6">
        <v>1064</v>
      </c>
      <c r="B1069" s="6" t="str">
        <f>"201304005919"</f>
        <v>201304005919</v>
      </c>
    </row>
    <row r="1070" spans="1:2" x14ac:dyDescent="0.25">
      <c r="A1070" s="6">
        <v>1065</v>
      </c>
      <c r="B1070" s="6" t="str">
        <f>"201304005991"</f>
        <v>201304005991</v>
      </c>
    </row>
    <row r="1071" spans="1:2" x14ac:dyDescent="0.25">
      <c r="A1071" s="6">
        <v>1066</v>
      </c>
      <c r="B1071" s="6" t="str">
        <f>"201304006009"</f>
        <v>201304006009</v>
      </c>
    </row>
    <row r="1072" spans="1:2" x14ac:dyDescent="0.25">
      <c r="A1072" s="6">
        <v>1067</v>
      </c>
      <c r="B1072" s="6" t="str">
        <f>"201304006092"</f>
        <v>201304006092</v>
      </c>
    </row>
    <row r="1073" spans="1:2" x14ac:dyDescent="0.25">
      <c r="A1073" s="6">
        <v>1068</v>
      </c>
      <c r="B1073" s="6" t="str">
        <f>"201304006161"</f>
        <v>201304006161</v>
      </c>
    </row>
    <row r="1074" spans="1:2" x14ac:dyDescent="0.25">
      <c r="A1074" s="6">
        <v>1069</v>
      </c>
      <c r="B1074" s="6" t="str">
        <f>"201304006185"</f>
        <v>201304006185</v>
      </c>
    </row>
    <row r="1075" spans="1:2" x14ac:dyDescent="0.25">
      <c r="A1075" s="6">
        <v>1070</v>
      </c>
      <c r="B1075" s="6" t="str">
        <f>"201304006193"</f>
        <v>201304006193</v>
      </c>
    </row>
    <row r="1076" spans="1:2" x14ac:dyDescent="0.25">
      <c r="A1076" s="6">
        <v>1071</v>
      </c>
      <c r="B1076" s="6" t="str">
        <f>"201304006228"</f>
        <v>201304006228</v>
      </c>
    </row>
    <row r="1077" spans="1:2" x14ac:dyDescent="0.25">
      <c r="A1077" s="6">
        <v>1072</v>
      </c>
      <c r="B1077" s="6" t="str">
        <f>"201304006259"</f>
        <v>201304006259</v>
      </c>
    </row>
    <row r="1078" spans="1:2" x14ac:dyDescent="0.25">
      <c r="A1078" s="6">
        <v>1073</v>
      </c>
      <c r="B1078" s="6" t="str">
        <f>"201304006272"</f>
        <v>201304006272</v>
      </c>
    </row>
    <row r="1079" spans="1:2" x14ac:dyDescent="0.25">
      <c r="A1079" s="6">
        <v>1074</v>
      </c>
      <c r="B1079" s="6" t="str">
        <f>"201304006273"</f>
        <v>201304006273</v>
      </c>
    </row>
    <row r="1080" spans="1:2" x14ac:dyDescent="0.25">
      <c r="A1080" s="6">
        <v>1075</v>
      </c>
      <c r="B1080" s="6" t="str">
        <f>"201304006376"</f>
        <v>201304006376</v>
      </c>
    </row>
    <row r="1081" spans="1:2" x14ac:dyDescent="0.25">
      <c r="A1081" s="6">
        <v>1076</v>
      </c>
      <c r="B1081" s="6" t="str">
        <f>"201304006409"</f>
        <v>201304006409</v>
      </c>
    </row>
    <row r="1082" spans="1:2" x14ac:dyDescent="0.25">
      <c r="A1082" s="6">
        <v>1077</v>
      </c>
      <c r="B1082" s="6" t="str">
        <f>"201304006475"</f>
        <v>201304006475</v>
      </c>
    </row>
    <row r="1083" spans="1:2" x14ac:dyDescent="0.25">
      <c r="A1083" s="6">
        <v>1078</v>
      </c>
      <c r="B1083" s="6" t="str">
        <f>"201304006510"</f>
        <v>201304006510</v>
      </c>
    </row>
    <row r="1084" spans="1:2" x14ac:dyDescent="0.25">
      <c r="A1084" s="6">
        <v>1079</v>
      </c>
      <c r="B1084" s="6" t="str">
        <f>"201304006572"</f>
        <v>201304006572</v>
      </c>
    </row>
    <row r="1085" spans="1:2" x14ac:dyDescent="0.25">
      <c r="A1085" s="6">
        <v>1080</v>
      </c>
      <c r="B1085" s="6" t="str">
        <f>"201305000035"</f>
        <v>201305000035</v>
      </c>
    </row>
    <row r="1086" spans="1:2" x14ac:dyDescent="0.25">
      <c r="A1086" s="6">
        <v>1081</v>
      </c>
      <c r="B1086" s="6" t="str">
        <f>"201307000012"</f>
        <v>201307000012</v>
      </c>
    </row>
    <row r="1087" spans="1:2" x14ac:dyDescent="0.25">
      <c r="A1087" s="6">
        <v>1082</v>
      </c>
      <c r="B1087" s="6" t="str">
        <f>"201309000068"</f>
        <v>201309000068</v>
      </c>
    </row>
    <row r="1088" spans="1:2" x14ac:dyDescent="0.25">
      <c r="A1088" s="6">
        <v>1083</v>
      </c>
      <c r="B1088" s="6" t="str">
        <f>"201312000075"</f>
        <v>201312000075</v>
      </c>
    </row>
    <row r="1089" spans="1:2" x14ac:dyDescent="0.25">
      <c r="A1089" s="6">
        <v>1084</v>
      </c>
      <c r="B1089" s="6" t="str">
        <f>"201401000203"</f>
        <v>201401000203</v>
      </c>
    </row>
    <row r="1090" spans="1:2" x14ac:dyDescent="0.25">
      <c r="A1090" s="6">
        <v>1085</v>
      </c>
      <c r="B1090" s="6" t="str">
        <f>"201401000352"</f>
        <v>201401000352</v>
      </c>
    </row>
    <row r="1091" spans="1:2" x14ac:dyDescent="0.25">
      <c r="A1091" s="6">
        <v>1086</v>
      </c>
      <c r="B1091" s="6" t="str">
        <f>"201401000433"</f>
        <v>201401000433</v>
      </c>
    </row>
    <row r="1092" spans="1:2" x14ac:dyDescent="0.25">
      <c r="A1092" s="6">
        <v>1087</v>
      </c>
      <c r="B1092" s="6" t="str">
        <f>"201401000658"</f>
        <v>201401000658</v>
      </c>
    </row>
    <row r="1093" spans="1:2" x14ac:dyDescent="0.25">
      <c r="A1093" s="6">
        <v>1088</v>
      </c>
      <c r="B1093" s="6" t="str">
        <f>"201401000931"</f>
        <v>201401000931</v>
      </c>
    </row>
    <row r="1094" spans="1:2" x14ac:dyDescent="0.25">
      <c r="A1094" s="6">
        <v>1089</v>
      </c>
      <c r="B1094" s="6" t="str">
        <f>"201401001922"</f>
        <v>201401001922</v>
      </c>
    </row>
    <row r="1095" spans="1:2" x14ac:dyDescent="0.25">
      <c r="A1095" s="6">
        <v>1090</v>
      </c>
      <c r="B1095" s="6" t="str">
        <f>"201401001942"</f>
        <v>201401001942</v>
      </c>
    </row>
    <row r="1096" spans="1:2" x14ac:dyDescent="0.25">
      <c r="A1096" s="6">
        <v>1091</v>
      </c>
      <c r="B1096" s="6" t="str">
        <f>"201401002438"</f>
        <v>201401002438</v>
      </c>
    </row>
    <row r="1097" spans="1:2" x14ac:dyDescent="0.25">
      <c r="A1097" s="6">
        <v>1092</v>
      </c>
      <c r="B1097" s="6" t="str">
        <f>"201401002495"</f>
        <v>201401002495</v>
      </c>
    </row>
    <row r="1098" spans="1:2" x14ac:dyDescent="0.25">
      <c r="A1098" s="6">
        <v>1093</v>
      </c>
      <c r="B1098" s="6" t="str">
        <f>"201402000218"</f>
        <v>201402000218</v>
      </c>
    </row>
    <row r="1099" spans="1:2" x14ac:dyDescent="0.25">
      <c r="A1099" s="6">
        <v>1094</v>
      </c>
      <c r="B1099" s="6" t="str">
        <f>"201402001032"</f>
        <v>201402001032</v>
      </c>
    </row>
    <row r="1100" spans="1:2" x14ac:dyDescent="0.25">
      <c r="A1100" s="6">
        <v>1095</v>
      </c>
      <c r="B1100" s="6" t="str">
        <f>"201402001036"</f>
        <v>201402001036</v>
      </c>
    </row>
    <row r="1101" spans="1:2" x14ac:dyDescent="0.25">
      <c r="A1101" s="6">
        <v>1096</v>
      </c>
      <c r="B1101" s="6" t="str">
        <f>"201402001463"</f>
        <v>201402001463</v>
      </c>
    </row>
    <row r="1102" spans="1:2" x14ac:dyDescent="0.25">
      <c r="A1102" s="6">
        <v>1097</v>
      </c>
      <c r="B1102" s="6" t="str">
        <f>"201402001474"</f>
        <v>201402001474</v>
      </c>
    </row>
    <row r="1103" spans="1:2" x14ac:dyDescent="0.25">
      <c r="A1103" s="6">
        <v>1098</v>
      </c>
      <c r="B1103" s="6" t="str">
        <f>"201402001671"</f>
        <v>201402001671</v>
      </c>
    </row>
    <row r="1104" spans="1:2" x14ac:dyDescent="0.25">
      <c r="A1104" s="6">
        <v>1099</v>
      </c>
      <c r="B1104" s="6" t="str">
        <f>"201402001824"</f>
        <v>201402001824</v>
      </c>
    </row>
    <row r="1105" spans="1:2" x14ac:dyDescent="0.25">
      <c r="A1105" s="6">
        <v>1100</v>
      </c>
      <c r="B1105" s="6" t="str">
        <f>"201402001847"</f>
        <v>201402001847</v>
      </c>
    </row>
    <row r="1106" spans="1:2" x14ac:dyDescent="0.25">
      <c r="A1106" s="6">
        <v>1101</v>
      </c>
      <c r="B1106" s="6" t="str">
        <f>"201402001887"</f>
        <v>201402001887</v>
      </c>
    </row>
    <row r="1107" spans="1:2" x14ac:dyDescent="0.25">
      <c r="A1107" s="6">
        <v>1102</v>
      </c>
      <c r="B1107" s="6" t="str">
        <f>"201402002029"</f>
        <v>201402002029</v>
      </c>
    </row>
    <row r="1108" spans="1:2" x14ac:dyDescent="0.25">
      <c r="A1108" s="6">
        <v>1103</v>
      </c>
      <c r="B1108" s="6" t="str">
        <f>"201402002057"</f>
        <v>201402002057</v>
      </c>
    </row>
    <row r="1109" spans="1:2" x14ac:dyDescent="0.25">
      <c r="A1109" s="6">
        <v>1104</v>
      </c>
      <c r="B1109" s="6" t="str">
        <f>"201402002259"</f>
        <v>201402002259</v>
      </c>
    </row>
    <row r="1110" spans="1:2" x14ac:dyDescent="0.25">
      <c r="A1110" s="6">
        <v>1105</v>
      </c>
      <c r="B1110" s="6" t="str">
        <f>"201402002634"</f>
        <v>201402002634</v>
      </c>
    </row>
    <row r="1111" spans="1:2" x14ac:dyDescent="0.25">
      <c r="A1111" s="6">
        <v>1106</v>
      </c>
      <c r="B1111" s="6" t="str">
        <f>"201402002778"</f>
        <v>201402002778</v>
      </c>
    </row>
    <row r="1112" spans="1:2" x14ac:dyDescent="0.25">
      <c r="A1112" s="6">
        <v>1107</v>
      </c>
      <c r="B1112" s="6" t="str">
        <f>"201402002843"</f>
        <v>201402002843</v>
      </c>
    </row>
    <row r="1113" spans="1:2" x14ac:dyDescent="0.25">
      <c r="A1113" s="6">
        <v>1108</v>
      </c>
      <c r="B1113" s="6" t="str">
        <f>"201402002875"</f>
        <v>201402002875</v>
      </c>
    </row>
    <row r="1114" spans="1:2" x14ac:dyDescent="0.25">
      <c r="A1114" s="6">
        <v>1109</v>
      </c>
      <c r="B1114" s="6" t="str">
        <f>"201402003764"</f>
        <v>201402003764</v>
      </c>
    </row>
    <row r="1115" spans="1:2" x14ac:dyDescent="0.25">
      <c r="A1115" s="6">
        <v>1110</v>
      </c>
      <c r="B1115" s="6" t="str">
        <f>"201402003811"</f>
        <v>201402003811</v>
      </c>
    </row>
    <row r="1116" spans="1:2" x14ac:dyDescent="0.25">
      <c r="A1116" s="6">
        <v>1111</v>
      </c>
      <c r="B1116" s="6" t="str">
        <f>"201402004010"</f>
        <v>201402004010</v>
      </c>
    </row>
    <row r="1117" spans="1:2" x14ac:dyDescent="0.25">
      <c r="A1117" s="6">
        <v>1112</v>
      </c>
      <c r="B1117" s="6" t="str">
        <f>"201402004502"</f>
        <v>201402004502</v>
      </c>
    </row>
    <row r="1118" spans="1:2" x14ac:dyDescent="0.25">
      <c r="A1118" s="6">
        <v>1113</v>
      </c>
      <c r="B1118" s="6" t="str">
        <f>"201402004624"</f>
        <v>201402004624</v>
      </c>
    </row>
    <row r="1119" spans="1:2" x14ac:dyDescent="0.25">
      <c r="A1119" s="6">
        <v>1114</v>
      </c>
      <c r="B1119" s="6" t="str">
        <f>"201402005027"</f>
        <v>201402005027</v>
      </c>
    </row>
    <row r="1120" spans="1:2" x14ac:dyDescent="0.25">
      <c r="A1120" s="6">
        <v>1115</v>
      </c>
      <c r="B1120" s="6" t="str">
        <f>"201402005173"</f>
        <v>201402005173</v>
      </c>
    </row>
    <row r="1121" spans="1:2" x14ac:dyDescent="0.25">
      <c r="A1121" s="6">
        <v>1116</v>
      </c>
      <c r="B1121" s="6" t="str">
        <f>"201402005715"</f>
        <v>201402005715</v>
      </c>
    </row>
    <row r="1122" spans="1:2" x14ac:dyDescent="0.25">
      <c r="A1122" s="6">
        <v>1117</v>
      </c>
      <c r="B1122" s="6" t="str">
        <f>"201402005751"</f>
        <v>201402005751</v>
      </c>
    </row>
    <row r="1123" spans="1:2" x14ac:dyDescent="0.25">
      <c r="A1123" s="6">
        <v>1118</v>
      </c>
      <c r="B1123" s="6" t="str">
        <f>"201402006070"</f>
        <v>201402006070</v>
      </c>
    </row>
    <row r="1124" spans="1:2" x14ac:dyDescent="0.25">
      <c r="A1124" s="6">
        <v>1119</v>
      </c>
      <c r="B1124" s="6" t="str">
        <f>"201402006241"</f>
        <v>201402006241</v>
      </c>
    </row>
    <row r="1125" spans="1:2" x14ac:dyDescent="0.25">
      <c r="A1125" s="6">
        <v>1120</v>
      </c>
      <c r="B1125" s="6" t="str">
        <f>"201402006316"</f>
        <v>201402006316</v>
      </c>
    </row>
    <row r="1126" spans="1:2" x14ac:dyDescent="0.25">
      <c r="A1126" s="6">
        <v>1121</v>
      </c>
      <c r="B1126" s="6" t="str">
        <f>"201402006437"</f>
        <v>201402006437</v>
      </c>
    </row>
    <row r="1127" spans="1:2" x14ac:dyDescent="0.25">
      <c r="A1127" s="6">
        <v>1122</v>
      </c>
      <c r="B1127" s="6" t="str">
        <f>"201402006894"</f>
        <v>201402006894</v>
      </c>
    </row>
    <row r="1128" spans="1:2" x14ac:dyDescent="0.25">
      <c r="A1128" s="6">
        <v>1123</v>
      </c>
      <c r="B1128" s="6" t="str">
        <f>"201402007495"</f>
        <v>201402007495</v>
      </c>
    </row>
    <row r="1129" spans="1:2" x14ac:dyDescent="0.25">
      <c r="A1129" s="6">
        <v>1124</v>
      </c>
      <c r="B1129" s="6" t="str">
        <f>"201402007525"</f>
        <v>201402007525</v>
      </c>
    </row>
    <row r="1130" spans="1:2" x14ac:dyDescent="0.25">
      <c r="A1130" s="6">
        <v>1125</v>
      </c>
      <c r="B1130" s="6" t="str">
        <f>"201402007572"</f>
        <v>201402007572</v>
      </c>
    </row>
    <row r="1131" spans="1:2" x14ac:dyDescent="0.25">
      <c r="A1131" s="6">
        <v>1126</v>
      </c>
      <c r="B1131" s="6" t="str">
        <f>"201402007996"</f>
        <v>201402007996</v>
      </c>
    </row>
    <row r="1132" spans="1:2" x14ac:dyDescent="0.25">
      <c r="A1132" s="6">
        <v>1127</v>
      </c>
      <c r="B1132" s="6" t="str">
        <f>"201402008580"</f>
        <v>201402008580</v>
      </c>
    </row>
    <row r="1133" spans="1:2" x14ac:dyDescent="0.25">
      <c r="A1133" s="6">
        <v>1128</v>
      </c>
      <c r="B1133" s="6" t="str">
        <f>"201402008784"</f>
        <v>201402008784</v>
      </c>
    </row>
    <row r="1134" spans="1:2" x14ac:dyDescent="0.25">
      <c r="A1134" s="6">
        <v>1129</v>
      </c>
      <c r="B1134" s="6" t="str">
        <f>"201402008877"</f>
        <v>201402008877</v>
      </c>
    </row>
    <row r="1135" spans="1:2" x14ac:dyDescent="0.25">
      <c r="A1135" s="6">
        <v>1130</v>
      </c>
      <c r="B1135" s="6" t="str">
        <f>"201402008958"</f>
        <v>201402008958</v>
      </c>
    </row>
    <row r="1136" spans="1:2" x14ac:dyDescent="0.25">
      <c r="A1136" s="6">
        <v>1131</v>
      </c>
      <c r="B1136" s="6" t="str">
        <f>"201402009170"</f>
        <v>201402009170</v>
      </c>
    </row>
    <row r="1137" spans="1:2" x14ac:dyDescent="0.25">
      <c r="A1137" s="6">
        <v>1132</v>
      </c>
      <c r="B1137" s="6" t="str">
        <f>"201402009365"</f>
        <v>201402009365</v>
      </c>
    </row>
    <row r="1138" spans="1:2" x14ac:dyDescent="0.25">
      <c r="A1138" s="6">
        <v>1133</v>
      </c>
      <c r="B1138" s="6" t="str">
        <f>"201402009741"</f>
        <v>201402009741</v>
      </c>
    </row>
    <row r="1139" spans="1:2" x14ac:dyDescent="0.25">
      <c r="A1139" s="6">
        <v>1134</v>
      </c>
      <c r="B1139" s="6" t="str">
        <f>"201402010121"</f>
        <v>201402010121</v>
      </c>
    </row>
    <row r="1140" spans="1:2" x14ac:dyDescent="0.25">
      <c r="A1140" s="6">
        <v>1135</v>
      </c>
      <c r="B1140" s="6" t="str">
        <f>"201402010671"</f>
        <v>201402010671</v>
      </c>
    </row>
    <row r="1141" spans="1:2" x14ac:dyDescent="0.25">
      <c r="A1141" s="6">
        <v>1136</v>
      </c>
      <c r="B1141" s="6" t="str">
        <f>"201402010832"</f>
        <v>201402010832</v>
      </c>
    </row>
    <row r="1142" spans="1:2" x14ac:dyDescent="0.25">
      <c r="A1142" s="6">
        <v>1137</v>
      </c>
      <c r="B1142" s="6" t="str">
        <f>"201402010944"</f>
        <v>201402010944</v>
      </c>
    </row>
    <row r="1143" spans="1:2" x14ac:dyDescent="0.25">
      <c r="A1143" s="6">
        <v>1138</v>
      </c>
      <c r="B1143" s="6" t="str">
        <f>"201402011017"</f>
        <v>201402011017</v>
      </c>
    </row>
    <row r="1144" spans="1:2" x14ac:dyDescent="0.25">
      <c r="A1144" s="6">
        <v>1139</v>
      </c>
      <c r="B1144" s="6" t="str">
        <f>"201402011339"</f>
        <v>201402011339</v>
      </c>
    </row>
    <row r="1145" spans="1:2" x14ac:dyDescent="0.25">
      <c r="A1145" s="6">
        <v>1140</v>
      </c>
      <c r="B1145" s="6" t="str">
        <f>"201402011547"</f>
        <v>201402011547</v>
      </c>
    </row>
    <row r="1146" spans="1:2" x14ac:dyDescent="0.25">
      <c r="A1146" s="6">
        <v>1141</v>
      </c>
      <c r="B1146" s="6" t="str">
        <f>"201402011647"</f>
        <v>201402011647</v>
      </c>
    </row>
    <row r="1147" spans="1:2" x14ac:dyDescent="0.25">
      <c r="A1147" s="6">
        <v>1142</v>
      </c>
      <c r="B1147" s="6" t="str">
        <f>"201402011666"</f>
        <v>201402011666</v>
      </c>
    </row>
    <row r="1148" spans="1:2" x14ac:dyDescent="0.25">
      <c r="A1148" s="6">
        <v>1143</v>
      </c>
      <c r="B1148" s="6" t="str">
        <f>"201402011725"</f>
        <v>201402011725</v>
      </c>
    </row>
    <row r="1149" spans="1:2" x14ac:dyDescent="0.25">
      <c r="A1149" s="6">
        <v>1144</v>
      </c>
      <c r="B1149" s="6" t="str">
        <f>"201402011811"</f>
        <v>201402011811</v>
      </c>
    </row>
    <row r="1150" spans="1:2" x14ac:dyDescent="0.25">
      <c r="A1150" s="6">
        <v>1145</v>
      </c>
      <c r="B1150" s="6" t="str">
        <f>"201402011885"</f>
        <v>201402011885</v>
      </c>
    </row>
    <row r="1151" spans="1:2" x14ac:dyDescent="0.25">
      <c r="A1151" s="6">
        <v>1146</v>
      </c>
      <c r="B1151" s="6" t="str">
        <f>"201402011997"</f>
        <v>201402011997</v>
      </c>
    </row>
    <row r="1152" spans="1:2" x14ac:dyDescent="0.25">
      <c r="A1152" s="6">
        <v>1147</v>
      </c>
      <c r="B1152" s="6" t="str">
        <f>"201402012007"</f>
        <v>201402012007</v>
      </c>
    </row>
    <row r="1153" spans="1:2" x14ac:dyDescent="0.25">
      <c r="A1153" s="6">
        <v>1148</v>
      </c>
      <c r="B1153" s="6" t="str">
        <f>"201402012147"</f>
        <v>201402012147</v>
      </c>
    </row>
    <row r="1154" spans="1:2" x14ac:dyDescent="0.25">
      <c r="A1154" s="6">
        <v>1149</v>
      </c>
      <c r="B1154" s="6" t="str">
        <f>"201402012160"</f>
        <v>201402012160</v>
      </c>
    </row>
    <row r="1155" spans="1:2" x14ac:dyDescent="0.25">
      <c r="A1155" s="6">
        <v>1150</v>
      </c>
      <c r="B1155" s="6" t="str">
        <f>"201402012181"</f>
        <v>201402012181</v>
      </c>
    </row>
    <row r="1156" spans="1:2" x14ac:dyDescent="0.25">
      <c r="A1156" s="6">
        <v>1151</v>
      </c>
      <c r="B1156" s="6" t="str">
        <f>"201402012382"</f>
        <v>201402012382</v>
      </c>
    </row>
    <row r="1157" spans="1:2" x14ac:dyDescent="0.25">
      <c r="A1157" s="6">
        <v>1152</v>
      </c>
      <c r="B1157" s="6" t="str">
        <f>"201404000028"</f>
        <v>201404000028</v>
      </c>
    </row>
    <row r="1158" spans="1:2" x14ac:dyDescent="0.25">
      <c r="A1158" s="6">
        <v>1153</v>
      </c>
      <c r="B1158" s="6" t="str">
        <f>"201404000180"</f>
        <v>201404000180</v>
      </c>
    </row>
    <row r="1159" spans="1:2" x14ac:dyDescent="0.25">
      <c r="A1159" s="6">
        <v>1154</v>
      </c>
      <c r="B1159" s="6" t="str">
        <f>"201405000087"</f>
        <v>201405000087</v>
      </c>
    </row>
    <row r="1160" spans="1:2" x14ac:dyDescent="0.25">
      <c r="A1160" s="6">
        <v>1155</v>
      </c>
      <c r="B1160" s="6" t="str">
        <f>"201405000421"</f>
        <v>201405000421</v>
      </c>
    </row>
    <row r="1161" spans="1:2" x14ac:dyDescent="0.25">
      <c r="A1161" s="6">
        <v>1156</v>
      </c>
      <c r="B1161" s="6" t="str">
        <f>"201405000485"</f>
        <v>201405000485</v>
      </c>
    </row>
    <row r="1162" spans="1:2" x14ac:dyDescent="0.25">
      <c r="A1162" s="6">
        <v>1157</v>
      </c>
      <c r="B1162" s="6" t="str">
        <f>"201405000652"</f>
        <v>201405000652</v>
      </c>
    </row>
    <row r="1163" spans="1:2" x14ac:dyDescent="0.25">
      <c r="A1163" s="6">
        <v>1158</v>
      </c>
      <c r="B1163" s="6" t="str">
        <f>"201405000657"</f>
        <v>201405000657</v>
      </c>
    </row>
    <row r="1164" spans="1:2" x14ac:dyDescent="0.25">
      <c r="A1164" s="6">
        <v>1159</v>
      </c>
      <c r="B1164" s="6" t="str">
        <f>"201405000660"</f>
        <v>201405000660</v>
      </c>
    </row>
    <row r="1165" spans="1:2" x14ac:dyDescent="0.25">
      <c r="A1165" s="6">
        <v>1160</v>
      </c>
      <c r="B1165" s="6" t="str">
        <f>"201405000823"</f>
        <v>201405000823</v>
      </c>
    </row>
    <row r="1166" spans="1:2" x14ac:dyDescent="0.25">
      <c r="A1166" s="6">
        <v>1161</v>
      </c>
      <c r="B1166" s="6" t="str">
        <f>"201405000887"</f>
        <v>201405000887</v>
      </c>
    </row>
    <row r="1167" spans="1:2" x14ac:dyDescent="0.25">
      <c r="A1167" s="6">
        <v>1162</v>
      </c>
      <c r="B1167" s="6" t="str">
        <f>"201405000997"</f>
        <v>201405000997</v>
      </c>
    </row>
    <row r="1168" spans="1:2" x14ac:dyDescent="0.25">
      <c r="A1168" s="6">
        <v>1163</v>
      </c>
      <c r="B1168" s="6" t="str">
        <f>"201405001099"</f>
        <v>201405001099</v>
      </c>
    </row>
    <row r="1169" spans="1:2" x14ac:dyDescent="0.25">
      <c r="A1169" s="6">
        <v>1164</v>
      </c>
      <c r="B1169" s="6" t="str">
        <f>"201405001278"</f>
        <v>201405001278</v>
      </c>
    </row>
    <row r="1170" spans="1:2" x14ac:dyDescent="0.25">
      <c r="A1170" s="6">
        <v>1165</v>
      </c>
      <c r="B1170" s="6" t="str">
        <f>"201405001345"</f>
        <v>201405001345</v>
      </c>
    </row>
    <row r="1171" spans="1:2" x14ac:dyDescent="0.25">
      <c r="A1171" s="6">
        <v>1166</v>
      </c>
      <c r="B1171" s="6" t="str">
        <f>"201405001587"</f>
        <v>201405001587</v>
      </c>
    </row>
    <row r="1172" spans="1:2" x14ac:dyDescent="0.25">
      <c r="A1172" s="6">
        <v>1167</v>
      </c>
      <c r="B1172" s="6" t="str">
        <f>"201405001678"</f>
        <v>201405001678</v>
      </c>
    </row>
    <row r="1173" spans="1:2" x14ac:dyDescent="0.25">
      <c r="A1173" s="6">
        <v>1168</v>
      </c>
      <c r="B1173" s="6" t="str">
        <f>"201405001733"</f>
        <v>201405001733</v>
      </c>
    </row>
    <row r="1174" spans="1:2" x14ac:dyDescent="0.25">
      <c r="A1174" s="6">
        <v>1169</v>
      </c>
      <c r="B1174" s="6" t="str">
        <f>"201405001950"</f>
        <v>201405001950</v>
      </c>
    </row>
    <row r="1175" spans="1:2" x14ac:dyDescent="0.25">
      <c r="A1175" s="6">
        <v>1170</v>
      </c>
      <c r="B1175" s="6" t="str">
        <f>"201405001986"</f>
        <v>201405001986</v>
      </c>
    </row>
    <row r="1176" spans="1:2" x14ac:dyDescent="0.25">
      <c r="A1176" s="6">
        <v>1171</v>
      </c>
      <c r="B1176" s="6" t="str">
        <f>"201405002106"</f>
        <v>201405002106</v>
      </c>
    </row>
    <row r="1177" spans="1:2" x14ac:dyDescent="0.25">
      <c r="A1177" s="6">
        <v>1172</v>
      </c>
      <c r="B1177" s="6" t="str">
        <f>"201405002154"</f>
        <v>201405002154</v>
      </c>
    </row>
    <row r="1178" spans="1:2" x14ac:dyDescent="0.25">
      <c r="A1178" s="6">
        <v>1173</v>
      </c>
      <c r="B1178" s="6" t="str">
        <f>"201405002214"</f>
        <v>201405002214</v>
      </c>
    </row>
    <row r="1179" spans="1:2" x14ac:dyDescent="0.25">
      <c r="A1179" s="6">
        <v>1174</v>
      </c>
      <c r="B1179" s="6" t="str">
        <f>"201405002341"</f>
        <v>201405002341</v>
      </c>
    </row>
    <row r="1180" spans="1:2" x14ac:dyDescent="0.25">
      <c r="A1180" s="6">
        <v>1175</v>
      </c>
      <c r="B1180" s="6" t="str">
        <f>"201406000052"</f>
        <v>201406000052</v>
      </c>
    </row>
    <row r="1181" spans="1:2" x14ac:dyDescent="0.25">
      <c r="A1181" s="6">
        <v>1176</v>
      </c>
      <c r="B1181" s="6" t="str">
        <f>"201406000070"</f>
        <v>201406000070</v>
      </c>
    </row>
    <row r="1182" spans="1:2" x14ac:dyDescent="0.25">
      <c r="A1182" s="6">
        <v>1177</v>
      </c>
      <c r="B1182" s="6" t="str">
        <f>"201406000123"</f>
        <v>201406000123</v>
      </c>
    </row>
    <row r="1183" spans="1:2" x14ac:dyDescent="0.25">
      <c r="A1183" s="6">
        <v>1178</v>
      </c>
      <c r="B1183" s="6" t="str">
        <f>"201406000133"</f>
        <v>201406000133</v>
      </c>
    </row>
    <row r="1184" spans="1:2" x14ac:dyDescent="0.25">
      <c r="A1184" s="6">
        <v>1179</v>
      </c>
      <c r="B1184" s="6" t="str">
        <f>"201406000135"</f>
        <v>201406000135</v>
      </c>
    </row>
    <row r="1185" spans="1:2" x14ac:dyDescent="0.25">
      <c r="A1185" s="6">
        <v>1180</v>
      </c>
      <c r="B1185" s="6" t="str">
        <f>"201406000141"</f>
        <v>201406000141</v>
      </c>
    </row>
    <row r="1186" spans="1:2" x14ac:dyDescent="0.25">
      <c r="A1186" s="6">
        <v>1181</v>
      </c>
      <c r="B1186" s="6" t="str">
        <f>"201406000191"</f>
        <v>201406000191</v>
      </c>
    </row>
    <row r="1187" spans="1:2" x14ac:dyDescent="0.25">
      <c r="A1187" s="6">
        <v>1182</v>
      </c>
      <c r="B1187" s="6" t="str">
        <f>"201406000472"</f>
        <v>201406000472</v>
      </c>
    </row>
    <row r="1188" spans="1:2" x14ac:dyDescent="0.25">
      <c r="A1188" s="6">
        <v>1183</v>
      </c>
      <c r="B1188" s="6" t="str">
        <f>"201406000696"</f>
        <v>201406000696</v>
      </c>
    </row>
    <row r="1189" spans="1:2" x14ac:dyDescent="0.25">
      <c r="A1189" s="6">
        <v>1184</v>
      </c>
      <c r="B1189" s="6" t="str">
        <f>"201406000856"</f>
        <v>201406000856</v>
      </c>
    </row>
    <row r="1190" spans="1:2" x14ac:dyDescent="0.25">
      <c r="A1190" s="6">
        <v>1185</v>
      </c>
      <c r="B1190" s="6" t="str">
        <f>"201406000967"</f>
        <v>201406000967</v>
      </c>
    </row>
    <row r="1191" spans="1:2" x14ac:dyDescent="0.25">
      <c r="A1191" s="6">
        <v>1186</v>
      </c>
      <c r="B1191" s="6" t="str">
        <f>"201406000977"</f>
        <v>201406000977</v>
      </c>
    </row>
    <row r="1192" spans="1:2" x14ac:dyDescent="0.25">
      <c r="A1192" s="6">
        <v>1187</v>
      </c>
      <c r="B1192" s="6" t="str">
        <f>"201406001087"</f>
        <v>201406001087</v>
      </c>
    </row>
    <row r="1193" spans="1:2" x14ac:dyDescent="0.25">
      <c r="A1193" s="6">
        <v>1188</v>
      </c>
      <c r="B1193" s="6" t="str">
        <f>"201406001092"</f>
        <v>201406001092</v>
      </c>
    </row>
    <row r="1194" spans="1:2" x14ac:dyDescent="0.25">
      <c r="A1194" s="6">
        <v>1189</v>
      </c>
      <c r="B1194" s="6" t="str">
        <f>"201406001145"</f>
        <v>201406001145</v>
      </c>
    </row>
    <row r="1195" spans="1:2" x14ac:dyDescent="0.25">
      <c r="A1195" s="6">
        <v>1190</v>
      </c>
      <c r="B1195" s="6" t="str">
        <f>"201406001622"</f>
        <v>201406001622</v>
      </c>
    </row>
    <row r="1196" spans="1:2" x14ac:dyDescent="0.25">
      <c r="A1196" s="6">
        <v>1191</v>
      </c>
      <c r="B1196" s="6" t="str">
        <f>"201406001778"</f>
        <v>201406001778</v>
      </c>
    </row>
    <row r="1197" spans="1:2" x14ac:dyDescent="0.25">
      <c r="A1197" s="6">
        <v>1192</v>
      </c>
      <c r="B1197" s="6" t="str">
        <f>"201406001802"</f>
        <v>201406001802</v>
      </c>
    </row>
    <row r="1198" spans="1:2" x14ac:dyDescent="0.25">
      <c r="A1198" s="6">
        <v>1193</v>
      </c>
      <c r="B1198" s="6" t="str">
        <f>"201406001993"</f>
        <v>201406001993</v>
      </c>
    </row>
    <row r="1199" spans="1:2" x14ac:dyDescent="0.25">
      <c r="A1199" s="6">
        <v>1194</v>
      </c>
      <c r="B1199" s="6" t="str">
        <f>"201406001998"</f>
        <v>201406001998</v>
      </c>
    </row>
    <row r="1200" spans="1:2" x14ac:dyDescent="0.25">
      <c r="A1200" s="6">
        <v>1195</v>
      </c>
      <c r="B1200" s="6" t="str">
        <f>"201406002090"</f>
        <v>201406002090</v>
      </c>
    </row>
    <row r="1201" spans="1:2" x14ac:dyDescent="0.25">
      <c r="A1201" s="6">
        <v>1196</v>
      </c>
      <c r="B1201" s="6" t="str">
        <f>"201406002330"</f>
        <v>201406002330</v>
      </c>
    </row>
    <row r="1202" spans="1:2" x14ac:dyDescent="0.25">
      <c r="A1202" s="6">
        <v>1197</v>
      </c>
      <c r="B1202" s="6" t="str">
        <f>"201406002491"</f>
        <v>201406002491</v>
      </c>
    </row>
    <row r="1203" spans="1:2" x14ac:dyDescent="0.25">
      <c r="A1203" s="6">
        <v>1198</v>
      </c>
      <c r="B1203" s="6" t="str">
        <f>"201406002528"</f>
        <v>201406002528</v>
      </c>
    </row>
    <row r="1204" spans="1:2" x14ac:dyDescent="0.25">
      <c r="A1204" s="6">
        <v>1199</v>
      </c>
      <c r="B1204" s="6" t="str">
        <f>"201406002537"</f>
        <v>201406002537</v>
      </c>
    </row>
    <row r="1205" spans="1:2" x14ac:dyDescent="0.25">
      <c r="A1205" s="6">
        <v>1200</v>
      </c>
      <c r="B1205" s="6" t="str">
        <f>"201406002541"</f>
        <v>201406002541</v>
      </c>
    </row>
    <row r="1206" spans="1:2" x14ac:dyDescent="0.25">
      <c r="A1206" s="6">
        <v>1201</v>
      </c>
      <c r="B1206" s="6" t="str">
        <f>"201406002542"</f>
        <v>201406002542</v>
      </c>
    </row>
    <row r="1207" spans="1:2" x14ac:dyDescent="0.25">
      <c r="A1207" s="6">
        <v>1202</v>
      </c>
      <c r="B1207" s="6" t="str">
        <f>"201406002817"</f>
        <v>201406002817</v>
      </c>
    </row>
    <row r="1208" spans="1:2" x14ac:dyDescent="0.25">
      <c r="A1208" s="6">
        <v>1203</v>
      </c>
      <c r="B1208" s="6" t="str">
        <f>"201406002844"</f>
        <v>201406002844</v>
      </c>
    </row>
    <row r="1209" spans="1:2" x14ac:dyDescent="0.25">
      <c r="A1209" s="6">
        <v>1204</v>
      </c>
      <c r="B1209" s="6" t="str">
        <f>"201406002933"</f>
        <v>201406002933</v>
      </c>
    </row>
    <row r="1210" spans="1:2" x14ac:dyDescent="0.25">
      <c r="A1210" s="6">
        <v>1205</v>
      </c>
      <c r="B1210" s="6" t="str">
        <f>"201406002954"</f>
        <v>201406002954</v>
      </c>
    </row>
    <row r="1211" spans="1:2" x14ac:dyDescent="0.25">
      <c r="A1211" s="6">
        <v>1206</v>
      </c>
      <c r="B1211" s="6" t="str">
        <f>"201406002984"</f>
        <v>201406002984</v>
      </c>
    </row>
    <row r="1212" spans="1:2" x14ac:dyDescent="0.25">
      <c r="A1212" s="6">
        <v>1207</v>
      </c>
      <c r="B1212" s="6" t="str">
        <f>"201406003075"</f>
        <v>201406003075</v>
      </c>
    </row>
    <row r="1213" spans="1:2" x14ac:dyDescent="0.25">
      <c r="A1213" s="6">
        <v>1208</v>
      </c>
      <c r="B1213" s="6" t="str">
        <f>"201406003124"</f>
        <v>201406003124</v>
      </c>
    </row>
    <row r="1214" spans="1:2" x14ac:dyDescent="0.25">
      <c r="A1214" s="6">
        <v>1209</v>
      </c>
      <c r="B1214" s="6" t="str">
        <f>"201406003298"</f>
        <v>201406003298</v>
      </c>
    </row>
    <row r="1215" spans="1:2" x14ac:dyDescent="0.25">
      <c r="A1215" s="6">
        <v>1210</v>
      </c>
      <c r="B1215" s="6" t="str">
        <f>"201406003358"</f>
        <v>201406003358</v>
      </c>
    </row>
    <row r="1216" spans="1:2" x14ac:dyDescent="0.25">
      <c r="A1216" s="6">
        <v>1211</v>
      </c>
      <c r="B1216" s="6" t="str">
        <f>"201406003485"</f>
        <v>201406003485</v>
      </c>
    </row>
    <row r="1217" spans="1:2" x14ac:dyDescent="0.25">
      <c r="A1217" s="6">
        <v>1212</v>
      </c>
      <c r="B1217" s="6" t="str">
        <f>"201406003558"</f>
        <v>201406003558</v>
      </c>
    </row>
    <row r="1218" spans="1:2" x14ac:dyDescent="0.25">
      <c r="A1218" s="6">
        <v>1213</v>
      </c>
      <c r="B1218" s="6" t="str">
        <f>"201406003568"</f>
        <v>201406003568</v>
      </c>
    </row>
    <row r="1219" spans="1:2" x14ac:dyDescent="0.25">
      <c r="A1219" s="6">
        <v>1214</v>
      </c>
      <c r="B1219" s="6" t="str">
        <f>"201406003726"</f>
        <v>201406003726</v>
      </c>
    </row>
    <row r="1220" spans="1:2" x14ac:dyDescent="0.25">
      <c r="A1220" s="6">
        <v>1215</v>
      </c>
      <c r="B1220" s="6" t="str">
        <f>"201406003733"</f>
        <v>201406003733</v>
      </c>
    </row>
    <row r="1221" spans="1:2" x14ac:dyDescent="0.25">
      <c r="A1221" s="6">
        <v>1216</v>
      </c>
      <c r="B1221" s="6" t="str">
        <f>"201406003907"</f>
        <v>201406003907</v>
      </c>
    </row>
    <row r="1222" spans="1:2" x14ac:dyDescent="0.25">
      <c r="A1222" s="6">
        <v>1217</v>
      </c>
      <c r="B1222" s="6" t="str">
        <f>"201406005426"</f>
        <v>201406005426</v>
      </c>
    </row>
    <row r="1223" spans="1:2" x14ac:dyDescent="0.25">
      <c r="A1223" s="6">
        <v>1218</v>
      </c>
      <c r="B1223" s="6" t="str">
        <f>"201406005527"</f>
        <v>201406005527</v>
      </c>
    </row>
    <row r="1224" spans="1:2" x14ac:dyDescent="0.25">
      <c r="A1224" s="6">
        <v>1219</v>
      </c>
      <c r="B1224" s="6" t="str">
        <f>"201406005712"</f>
        <v>201406005712</v>
      </c>
    </row>
    <row r="1225" spans="1:2" x14ac:dyDescent="0.25">
      <c r="A1225" s="6">
        <v>1220</v>
      </c>
      <c r="B1225" s="6" t="str">
        <f>"201406005721"</f>
        <v>201406005721</v>
      </c>
    </row>
    <row r="1226" spans="1:2" x14ac:dyDescent="0.25">
      <c r="A1226" s="6">
        <v>1221</v>
      </c>
      <c r="B1226" s="6" t="str">
        <f>"201406006098"</f>
        <v>201406006098</v>
      </c>
    </row>
    <row r="1227" spans="1:2" x14ac:dyDescent="0.25">
      <c r="A1227" s="6">
        <v>1222</v>
      </c>
      <c r="B1227" s="6" t="str">
        <f>"201406006236"</f>
        <v>201406006236</v>
      </c>
    </row>
    <row r="1228" spans="1:2" x14ac:dyDescent="0.25">
      <c r="A1228" s="6">
        <v>1223</v>
      </c>
      <c r="B1228" s="6" t="str">
        <f>"201406006702"</f>
        <v>201406006702</v>
      </c>
    </row>
    <row r="1229" spans="1:2" x14ac:dyDescent="0.25">
      <c r="A1229" s="6">
        <v>1224</v>
      </c>
      <c r="B1229" s="6" t="str">
        <f>"201406007076"</f>
        <v>201406007076</v>
      </c>
    </row>
    <row r="1230" spans="1:2" x14ac:dyDescent="0.25">
      <c r="A1230" s="6">
        <v>1225</v>
      </c>
      <c r="B1230" s="6" t="str">
        <f>"201406007090"</f>
        <v>201406007090</v>
      </c>
    </row>
    <row r="1231" spans="1:2" x14ac:dyDescent="0.25">
      <c r="A1231" s="6">
        <v>1226</v>
      </c>
      <c r="B1231" s="6" t="str">
        <f>"201406007111"</f>
        <v>201406007111</v>
      </c>
    </row>
    <row r="1232" spans="1:2" x14ac:dyDescent="0.25">
      <c r="A1232" s="6">
        <v>1227</v>
      </c>
      <c r="B1232" s="6" t="str">
        <f>"201406007281"</f>
        <v>201406007281</v>
      </c>
    </row>
    <row r="1233" spans="1:2" x14ac:dyDescent="0.25">
      <c r="A1233" s="6">
        <v>1228</v>
      </c>
      <c r="B1233" s="6" t="str">
        <f>"201406007336"</f>
        <v>201406007336</v>
      </c>
    </row>
    <row r="1234" spans="1:2" x14ac:dyDescent="0.25">
      <c r="A1234" s="6">
        <v>1229</v>
      </c>
      <c r="B1234" s="6" t="str">
        <f>"201406007432"</f>
        <v>201406007432</v>
      </c>
    </row>
    <row r="1235" spans="1:2" x14ac:dyDescent="0.25">
      <c r="A1235" s="6">
        <v>1230</v>
      </c>
      <c r="B1235" s="6" t="str">
        <f>"201406007646"</f>
        <v>201406007646</v>
      </c>
    </row>
    <row r="1236" spans="1:2" x14ac:dyDescent="0.25">
      <c r="A1236" s="6">
        <v>1231</v>
      </c>
      <c r="B1236" s="6" t="str">
        <f>"201406007870"</f>
        <v>201406007870</v>
      </c>
    </row>
    <row r="1237" spans="1:2" x14ac:dyDescent="0.25">
      <c r="A1237" s="6">
        <v>1232</v>
      </c>
      <c r="B1237" s="6" t="str">
        <f>"201406007876"</f>
        <v>201406007876</v>
      </c>
    </row>
    <row r="1238" spans="1:2" x14ac:dyDescent="0.25">
      <c r="A1238" s="6">
        <v>1233</v>
      </c>
      <c r="B1238" s="6" t="str">
        <f>"201406007984"</f>
        <v>201406007984</v>
      </c>
    </row>
    <row r="1239" spans="1:2" x14ac:dyDescent="0.25">
      <c r="A1239" s="6">
        <v>1234</v>
      </c>
      <c r="B1239" s="6" t="str">
        <f>"201406008129"</f>
        <v>201406008129</v>
      </c>
    </row>
    <row r="1240" spans="1:2" x14ac:dyDescent="0.25">
      <c r="A1240" s="6">
        <v>1235</v>
      </c>
      <c r="B1240" s="6" t="str">
        <f>"201406008198"</f>
        <v>201406008198</v>
      </c>
    </row>
    <row r="1241" spans="1:2" x14ac:dyDescent="0.25">
      <c r="A1241" s="6">
        <v>1236</v>
      </c>
      <c r="B1241" s="6" t="str">
        <f>"201406008268"</f>
        <v>201406008268</v>
      </c>
    </row>
    <row r="1242" spans="1:2" x14ac:dyDescent="0.25">
      <c r="A1242" s="6">
        <v>1237</v>
      </c>
      <c r="B1242" s="6" t="str">
        <f>"201406008325"</f>
        <v>201406008325</v>
      </c>
    </row>
    <row r="1243" spans="1:2" x14ac:dyDescent="0.25">
      <c r="A1243" s="6">
        <v>1238</v>
      </c>
      <c r="B1243" s="6" t="str">
        <f>"201406008341"</f>
        <v>201406008341</v>
      </c>
    </row>
    <row r="1244" spans="1:2" x14ac:dyDescent="0.25">
      <c r="A1244" s="6">
        <v>1239</v>
      </c>
      <c r="B1244" s="6" t="str">
        <f>"201406008564"</f>
        <v>201406008564</v>
      </c>
    </row>
    <row r="1245" spans="1:2" x14ac:dyDescent="0.25">
      <c r="A1245" s="6">
        <v>1240</v>
      </c>
      <c r="B1245" s="6" t="str">
        <f>"201406008571"</f>
        <v>201406008571</v>
      </c>
    </row>
    <row r="1246" spans="1:2" x14ac:dyDescent="0.25">
      <c r="A1246" s="6">
        <v>1241</v>
      </c>
      <c r="B1246" s="6" t="str">
        <f>"201406008596"</f>
        <v>201406008596</v>
      </c>
    </row>
    <row r="1247" spans="1:2" x14ac:dyDescent="0.25">
      <c r="A1247" s="6">
        <v>1242</v>
      </c>
      <c r="B1247" s="6" t="str">
        <f>"201406008640"</f>
        <v>201406008640</v>
      </c>
    </row>
    <row r="1248" spans="1:2" x14ac:dyDescent="0.25">
      <c r="A1248" s="6">
        <v>1243</v>
      </c>
      <c r="B1248" s="6" t="str">
        <f>"201406008707"</f>
        <v>201406008707</v>
      </c>
    </row>
    <row r="1249" spans="1:2" x14ac:dyDescent="0.25">
      <c r="A1249" s="6">
        <v>1244</v>
      </c>
      <c r="B1249" s="6" t="str">
        <f>"201406008856"</f>
        <v>201406008856</v>
      </c>
    </row>
    <row r="1250" spans="1:2" x14ac:dyDescent="0.25">
      <c r="A1250" s="6">
        <v>1245</v>
      </c>
      <c r="B1250" s="6" t="str">
        <f>"201406008865"</f>
        <v>201406008865</v>
      </c>
    </row>
    <row r="1251" spans="1:2" x14ac:dyDescent="0.25">
      <c r="A1251" s="6">
        <v>1246</v>
      </c>
      <c r="B1251" s="6" t="str">
        <f>"201406008950"</f>
        <v>201406008950</v>
      </c>
    </row>
    <row r="1252" spans="1:2" x14ac:dyDescent="0.25">
      <c r="A1252" s="6">
        <v>1247</v>
      </c>
      <c r="B1252" s="6" t="str">
        <f>"201406008973"</f>
        <v>201406008973</v>
      </c>
    </row>
    <row r="1253" spans="1:2" x14ac:dyDescent="0.25">
      <c r="A1253" s="6">
        <v>1248</v>
      </c>
      <c r="B1253" s="6" t="str">
        <f>"201406009195"</f>
        <v>201406009195</v>
      </c>
    </row>
    <row r="1254" spans="1:2" x14ac:dyDescent="0.25">
      <c r="A1254" s="6">
        <v>1249</v>
      </c>
      <c r="B1254" s="6" t="str">
        <f>"201406009215"</f>
        <v>201406009215</v>
      </c>
    </row>
    <row r="1255" spans="1:2" x14ac:dyDescent="0.25">
      <c r="A1255" s="6">
        <v>1250</v>
      </c>
      <c r="B1255" s="6" t="str">
        <f>"201406009234"</f>
        <v>201406009234</v>
      </c>
    </row>
    <row r="1256" spans="1:2" x14ac:dyDescent="0.25">
      <c r="A1256" s="6">
        <v>1251</v>
      </c>
      <c r="B1256" s="6" t="str">
        <f>"201406009861"</f>
        <v>201406009861</v>
      </c>
    </row>
    <row r="1257" spans="1:2" x14ac:dyDescent="0.25">
      <c r="A1257" s="6">
        <v>1252</v>
      </c>
      <c r="B1257" s="6" t="str">
        <f>"201406009911"</f>
        <v>201406009911</v>
      </c>
    </row>
    <row r="1258" spans="1:2" x14ac:dyDescent="0.25">
      <c r="A1258" s="6">
        <v>1253</v>
      </c>
      <c r="B1258" s="6" t="str">
        <f>"201406009965"</f>
        <v>201406009965</v>
      </c>
    </row>
    <row r="1259" spans="1:2" x14ac:dyDescent="0.25">
      <c r="A1259" s="6">
        <v>1254</v>
      </c>
      <c r="B1259" s="6" t="str">
        <f>"201406010038"</f>
        <v>201406010038</v>
      </c>
    </row>
    <row r="1260" spans="1:2" x14ac:dyDescent="0.25">
      <c r="A1260" s="6">
        <v>1255</v>
      </c>
      <c r="B1260" s="6" t="str">
        <f>"201406010134"</f>
        <v>201406010134</v>
      </c>
    </row>
    <row r="1261" spans="1:2" x14ac:dyDescent="0.25">
      <c r="A1261" s="6">
        <v>1256</v>
      </c>
      <c r="B1261" s="6" t="str">
        <f>"201406010189"</f>
        <v>201406010189</v>
      </c>
    </row>
    <row r="1262" spans="1:2" x14ac:dyDescent="0.25">
      <c r="A1262" s="6">
        <v>1257</v>
      </c>
      <c r="B1262" s="6" t="str">
        <f>"201406010246"</f>
        <v>201406010246</v>
      </c>
    </row>
    <row r="1263" spans="1:2" x14ac:dyDescent="0.25">
      <c r="A1263" s="6">
        <v>1258</v>
      </c>
      <c r="B1263" s="6" t="str">
        <f>"201406010384"</f>
        <v>201406010384</v>
      </c>
    </row>
    <row r="1264" spans="1:2" x14ac:dyDescent="0.25">
      <c r="A1264" s="6">
        <v>1259</v>
      </c>
      <c r="B1264" s="6" t="str">
        <f>"201406010542"</f>
        <v>201406010542</v>
      </c>
    </row>
    <row r="1265" spans="1:2" x14ac:dyDescent="0.25">
      <c r="A1265" s="6">
        <v>1260</v>
      </c>
      <c r="B1265" s="6" t="str">
        <f>"201406010624"</f>
        <v>201406010624</v>
      </c>
    </row>
    <row r="1266" spans="1:2" x14ac:dyDescent="0.25">
      <c r="A1266" s="6">
        <v>1261</v>
      </c>
      <c r="B1266" s="6" t="str">
        <f>"201406010637"</f>
        <v>201406010637</v>
      </c>
    </row>
    <row r="1267" spans="1:2" x14ac:dyDescent="0.25">
      <c r="A1267" s="6">
        <v>1262</v>
      </c>
      <c r="B1267" s="6" t="str">
        <f>"201406010847"</f>
        <v>201406010847</v>
      </c>
    </row>
    <row r="1268" spans="1:2" x14ac:dyDescent="0.25">
      <c r="A1268" s="6">
        <v>1263</v>
      </c>
      <c r="B1268" s="6" t="str">
        <f>"201406010867"</f>
        <v>201406010867</v>
      </c>
    </row>
    <row r="1269" spans="1:2" x14ac:dyDescent="0.25">
      <c r="A1269" s="6">
        <v>1264</v>
      </c>
      <c r="B1269" s="6" t="str">
        <f>"201406010957"</f>
        <v>201406010957</v>
      </c>
    </row>
    <row r="1270" spans="1:2" x14ac:dyDescent="0.25">
      <c r="A1270" s="6">
        <v>1265</v>
      </c>
      <c r="B1270" s="6" t="str">
        <f>"201406010999"</f>
        <v>201406010999</v>
      </c>
    </row>
    <row r="1271" spans="1:2" x14ac:dyDescent="0.25">
      <c r="A1271" s="6">
        <v>1266</v>
      </c>
      <c r="B1271" s="6" t="str">
        <f>"201406011179"</f>
        <v>201406011179</v>
      </c>
    </row>
    <row r="1272" spans="1:2" x14ac:dyDescent="0.25">
      <c r="A1272" s="6">
        <v>1267</v>
      </c>
      <c r="B1272" s="6" t="str">
        <f>"201406011326"</f>
        <v>201406011326</v>
      </c>
    </row>
    <row r="1273" spans="1:2" x14ac:dyDescent="0.25">
      <c r="A1273" s="6">
        <v>1268</v>
      </c>
      <c r="B1273" s="6" t="str">
        <f>"201406011341"</f>
        <v>201406011341</v>
      </c>
    </row>
    <row r="1274" spans="1:2" x14ac:dyDescent="0.25">
      <c r="A1274" s="6">
        <v>1269</v>
      </c>
      <c r="B1274" s="6" t="str">
        <f>"201406011504"</f>
        <v>201406011504</v>
      </c>
    </row>
    <row r="1275" spans="1:2" x14ac:dyDescent="0.25">
      <c r="A1275" s="6">
        <v>1270</v>
      </c>
      <c r="B1275" s="6" t="str">
        <f>"201406011520"</f>
        <v>201406011520</v>
      </c>
    </row>
    <row r="1276" spans="1:2" x14ac:dyDescent="0.25">
      <c r="A1276" s="6">
        <v>1271</v>
      </c>
      <c r="B1276" s="6" t="str">
        <f>"201406011677"</f>
        <v>201406011677</v>
      </c>
    </row>
    <row r="1277" spans="1:2" x14ac:dyDescent="0.25">
      <c r="A1277" s="6">
        <v>1272</v>
      </c>
      <c r="B1277" s="6" t="str">
        <f>"201406011729"</f>
        <v>201406011729</v>
      </c>
    </row>
    <row r="1278" spans="1:2" x14ac:dyDescent="0.25">
      <c r="A1278" s="6">
        <v>1273</v>
      </c>
      <c r="B1278" s="6" t="str">
        <f>"201406012180"</f>
        <v>201406012180</v>
      </c>
    </row>
    <row r="1279" spans="1:2" x14ac:dyDescent="0.25">
      <c r="A1279" s="6">
        <v>1274</v>
      </c>
      <c r="B1279" s="6" t="str">
        <f>"201406012220"</f>
        <v>201406012220</v>
      </c>
    </row>
    <row r="1280" spans="1:2" x14ac:dyDescent="0.25">
      <c r="A1280" s="6">
        <v>1275</v>
      </c>
      <c r="B1280" s="6" t="str">
        <f>"201406012264"</f>
        <v>201406012264</v>
      </c>
    </row>
    <row r="1281" spans="1:2" x14ac:dyDescent="0.25">
      <c r="A1281" s="6">
        <v>1276</v>
      </c>
      <c r="B1281" s="6" t="str">
        <f>"201406012445"</f>
        <v>201406012445</v>
      </c>
    </row>
    <row r="1282" spans="1:2" x14ac:dyDescent="0.25">
      <c r="A1282" s="6">
        <v>1277</v>
      </c>
      <c r="B1282" s="6" t="str">
        <f>"201406012462"</f>
        <v>201406012462</v>
      </c>
    </row>
    <row r="1283" spans="1:2" x14ac:dyDescent="0.25">
      <c r="A1283" s="6">
        <v>1278</v>
      </c>
      <c r="B1283" s="6" t="str">
        <f>"201406012487"</f>
        <v>201406012487</v>
      </c>
    </row>
    <row r="1284" spans="1:2" x14ac:dyDescent="0.25">
      <c r="A1284" s="6">
        <v>1279</v>
      </c>
      <c r="B1284" s="6" t="str">
        <f>"201406012669"</f>
        <v>201406012669</v>
      </c>
    </row>
    <row r="1285" spans="1:2" x14ac:dyDescent="0.25">
      <c r="A1285" s="6">
        <v>1280</v>
      </c>
      <c r="B1285" s="6" t="str">
        <f>"201406012877"</f>
        <v>201406012877</v>
      </c>
    </row>
    <row r="1286" spans="1:2" x14ac:dyDescent="0.25">
      <c r="A1286" s="6">
        <v>1281</v>
      </c>
      <c r="B1286" s="6" t="str">
        <f>"201406012992"</f>
        <v>201406012992</v>
      </c>
    </row>
    <row r="1287" spans="1:2" x14ac:dyDescent="0.25">
      <c r="A1287" s="6">
        <v>1282</v>
      </c>
      <c r="B1287" s="6" t="str">
        <f>"201406013209"</f>
        <v>201406013209</v>
      </c>
    </row>
    <row r="1288" spans="1:2" x14ac:dyDescent="0.25">
      <c r="A1288" s="6">
        <v>1283</v>
      </c>
      <c r="B1288" s="6" t="str">
        <f>"201406013238"</f>
        <v>201406013238</v>
      </c>
    </row>
    <row r="1289" spans="1:2" x14ac:dyDescent="0.25">
      <c r="A1289" s="6">
        <v>1284</v>
      </c>
      <c r="B1289" s="6" t="str">
        <f>"201406013246"</f>
        <v>201406013246</v>
      </c>
    </row>
    <row r="1290" spans="1:2" x14ac:dyDescent="0.25">
      <c r="A1290" s="6">
        <v>1285</v>
      </c>
      <c r="B1290" s="6" t="str">
        <f>"201406013284"</f>
        <v>201406013284</v>
      </c>
    </row>
    <row r="1291" spans="1:2" x14ac:dyDescent="0.25">
      <c r="A1291" s="6">
        <v>1286</v>
      </c>
      <c r="B1291" s="6" t="str">
        <f>"201406013297"</f>
        <v>201406013297</v>
      </c>
    </row>
    <row r="1292" spans="1:2" x14ac:dyDescent="0.25">
      <c r="A1292" s="6">
        <v>1287</v>
      </c>
      <c r="B1292" s="6" t="str">
        <f>"201406013455"</f>
        <v>201406013455</v>
      </c>
    </row>
    <row r="1293" spans="1:2" x14ac:dyDescent="0.25">
      <c r="A1293" s="6">
        <v>1288</v>
      </c>
      <c r="B1293" s="6" t="str">
        <f>"201406013511"</f>
        <v>201406013511</v>
      </c>
    </row>
    <row r="1294" spans="1:2" x14ac:dyDescent="0.25">
      <c r="A1294" s="6">
        <v>1289</v>
      </c>
      <c r="B1294" s="6" t="str">
        <f>"201406013543"</f>
        <v>201406013543</v>
      </c>
    </row>
    <row r="1295" spans="1:2" x14ac:dyDescent="0.25">
      <c r="A1295" s="6">
        <v>1290</v>
      </c>
      <c r="B1295" s="6" t="str">
        <f>"201406013629"</f>
        <v>201406013629</v>
      </c>
    </row>
    <row r="1296" spans="1:2" x14ac:dyDescent="0.25">
      <c r="A1296" s="6">
        <v>1291</v>
      </c>
      <c r="B1296" s="6" t="str">
        <f>"201406013715"</f>
        <v>201406013715</v>
      </c>
    </row>
    <row r="1297" spans="1:2" x14ac:dyDescent="0.25">
      <c r="A1297" s="6">
        <v>1292</v>
      </c>
      <c r="B1297" s="6" t="str">
        <f>"201406013790"</f>
        <v>201406013790</v>
      </c>
    </row>
    <row r="1298" spans="1:2" x14ac:dyDescent="0.25">
      <c r="A1298" s="6">
        <v>1293</v>
      </c>
      <c r="B1298" s="6" t="str">
        <f>"201406013977"</f>
        <v>201406013977</v>
      </c>
    </row>
    <row r="1299" spans="1:2" x14ac:dyDescent="0.25">
      <c r="A1299" s="6">
        <v>1294</v>
      </c>
      <c r="B1299" s="6" t="str">
        <f>"201406014047"</f>
        <v>201406014047</v>
      </c>
    </row>
    <row r="1300" spans="1:2" x14ac:dyDescent="0.25">
      <c r="A1300" s="6">
        <v>1295</v>
      </c>
      <c r="B1300" s="6" t="str">
        <f>"201406014170"</f>
        <v>201406014170</v>
      </c>
    </row>
    <row r="1301" spans="1:2" x14ac:dyDescent="0.25">
      <c r="A1301" s="6">
        <v>1296</v>
      </c>
      <c r="B1301" s="6" t="str">
        <f>"201406014425"</f>
        <v>201406014425</v>
      </c>
    </row>
    <row r="1302" spans="1:2" x14ac:dyDescent="0.25">
      <c r="A1302" s="6">
        <v>1297</v>
      </c>
      <c r="B1302" s="6" t="str">
        <f>"201406014428"</f>
        <v>201406014428</v>
      </c>
    </row>
    <row r="1303" spans="1:2" x14ac:dyDescent="0.25">
      <c r="A1303" s="6">
        <v>1298</v>
      </c>
      <c r="B1303" s="6" t="str">
        <f>"201406014601"</f>
        <v>201406014601</v>
      </c>
    </row>
    <row r="1304" spans="1:2" x14ac:dyDescent="0.25">
      <c r="A1304" s="6">
        <v>1299</v>
      </c>
      <c r="B1304" s="6" t="str">
        <f>"201406014616"</f>
        <v>201406014616</v>
      </c>
    </row>
    <row r="1305" spans="1:2" x14ac:dyDescent="0.25">
      <c r="A1305" s="6">
        <v>1300</v>
      </c>
      <c r="B1305" s="6" t="str">
        <f>"201406014729"</f>
        <v>201406014729</v>
      </c>
    </row>
    <row r="1306" spans="1:2" x14ac:dyDescent="0.25">
      <c r="A1306" s="6">
        <v>1301</v>
      </c>
      <c r="B1306" s="6" t="str">
        <f>"201406014769"</f>
        <v>201406014769</v>
      </c>
    </row>
    <row r="1307" spans="1:2" x14ac:dyDescent="0.25">
      <c r="A1307" s="6">
        <v>1302</v>
      </c>
      <c r="B1307" s="6" t="str">
        <f>"201406014829"</f>
        <v>201406014829</v>
      </c>
    </row>
    <row r="1308" spans="1:2" x14ac:dyDescent="0.25">
      <c r="A1308" s="6">
        <v>1303</v>
      </c>
      <c r="B1308" s="6" t="str">
        <f>"201406014947"</f>
        <v>201406014947</v>
      </c>
    </row>
    <row r="1309" spans="1:2" x14ac:dyDescent="0.25">
      <c r="A1309" s="6">
        <v>1304</v>
      </c>
      <c r="B1309" s="6" t="str">
        <f>"201406015229"</f>
        <v>201406015229</v>
      </c>
    </row>
    <row r="1310" spans="1:2" x14ac:dyDescent="0.25">
      <c r="A1310" s="6">
        <v>1305</v>
      </c>
      <c r="B1310" s="6" t="str">
        <f>"201406015293"</f>
        <v>201406015293</v>
      </c>
    </row>
    <row r="1311" spans="1:2" x14ac:dyDescent="0.25">
      <c r="A1311" s="6">
        <v>1306</v>
      </c>
      <c r="B1311" s="6" t="str">
        <f>"201406015358"</f>
        <v>201406015358</v>
      </c>
    </row>
    <row r="1312" spans="1:2" x14ac:dyDescent="0.25">
      <c r="A1312" s="6">
        <v>1307</v>
      </c>
      <c r="B1312" s="6" t="str">
        <f>"201406015404"</f>
        <v>201406015404</v>
      </c>
    </row>
    <row r="1313" spans="1:2" x14ac:dyDescent="0.25">
      <c r="A1313" s="6">
        <v>1308</v>
      </c>
      <c r="B1313" s="6" t="str">
        <f>"201406015411"</f>
        <v>201406015411</v>
      </c>
    </row>
    <row r="1314" spans="1:2" x14ac:dyDescent="0.25">
      <c r="A1314" s="6">
        <v>1309</v>
      </c>
      <c r="B1314" s="6" t="str">
        <f>"201406015453"</f>
        <v>201406015453</v>
      </c>
    </row>
    <row r="1315" spans="1:2" x14ac:dyDescent="0.25">
      <c r="A1315" s="6">
        <v>1310</v>
      </c>
      <c r="B1315" s="6" t="str">
        <f>"201406015496"</f>
        <v>201406015496</v>
      </c>
    </row>
    <row r="1316" spans="1:2" x14ac:dyDescent="0.25">
      <c r="A1316" s="6">
        <v>1311</v>
      </c>
      <c r="B1316" s="6" t="str">
        <f>"201406015884"</f>
        <v>201406015884</v>
      </c>
    </row>
    <row r="1317" spans="1:2" x14ac:dyDescent="0.25">
      <c r="A1317" s="6">
        <v>1312</v>
      </c>
      <c r="B1317" s="6" t="str">
        <f>"201406015972"</f>
        <v>201406015972</v>
      </c>
    </row>
    <row r="1318" spans="1:2" x14ac:dyDescent="0.25">
      <c r="A1318" s="6">
        <v>1313</v>
      </c>
      <c r="B1318" s="6" t="str">
        <f>"201406016144"</f>
        <v>201406016144</v>
      </c>
    </row>
    <row r="1319" spans="1:2" x14ac:dyDescent="0.25">
      <c r="A1319" s="6">
        <v>1314</v>
      </c>
      <c r="B1319" s="6" t="str">
        <f>"201406017704"</f>
        <v>201406017704</v>
      </c>
    </row>
    <row r="1320" spans="1:2" x14ac:dyDescent="0.25">
      <c r="A1320" s="6">
        <v>1315</v>
      </c>
      <c r="B1320" s="6" t="str">
        <f>"201406017717"</f>
        <v>201406017717</v>
      </c>
    </row>
    <row r="1321" spans="1:2" x14ac:dyDescent="0.25">
      <c r="A1321" s="6">
        <v>1316</v>
      </c>
      <c r="B1321" s="6" t="str">
        <f>"201406018257"</f>
        <v>201406018257</v>
      </c>
    </row>
    <row r="1322" spans="1:2" x14ac:dyDescent="0.25">
      <c r="A1322" s="6">
        <v>1317</v>
      </c>
      <c r="B1322" s="6" t="str">
        <f>"201406018267"</f>
        <v>201406018267</v>
      </c>
    </row>
    <row r="1323" spans="1:2" x14ac:dyDescent="0.25">
      <c r="A1323" s="6">
        <v>1318</v>
      </c>
      <c r="B1323" s="6" t="str">
        <f>"201406018536"</f>
        <v>201406018536</v>
      </c>
    </row>
    <row r="1324" spans="1:2" x14ac:dyDescent="0.25">
      <c r="A1324" s="6">
        <v>1319</v>
      </c>
      <c r="B1324" s="6" t="str">
        <f>"201406018573"</f>
        <v>201406018573</v>
      </c>
    </row>
    <row r="1325" spans="1:2" x14ac:dyDescent="0.25">
      <c r="A1325" s="6">
        <v>1320</v>
      </c>
      <c r="B1325" s="6" t="str">
        <f>"201406018801"</f>
        <v>201406018801</v>
      </c>
    </row>
    <row r="1326" spans="1:2" x14ac:dyDescent="0.25">
      <c r="A1326" s="6">
        <v>1321</v>
      </c>
      <c r="B1326" s="6" t="str">
        <f>"201406018980"</f>
        <v>201406018980</v>
      </c>
    </row>
    <row r="1327" spans="1:2" x14ac:dyDescent="0.25">
      <c r="A1327" s="6">
        <v>1322</v>
      </c>
      <c r="B1327" s="6" t="str">
        <f>"201407000093"</f>
        <v>201407000093</v>
      </c>
    </row>
    <row r="1328" spans="1:2" x14ac:dyDescent="0.25">
      <c r="A1328" s="6">
        <v>1323</v>
      </c>
      <c r="B1328" s="6" t="str">
        <f>"201407000121"</f>
        <v>201407000121</v>
      </c>
    </row>
    <row r="1329" spans="1:2" x14ac:dyDescent="0.25">
      <c r="A1329" s="6">
        <v>1324</v>
      </c>
      <c r="B1329" s="6" t="str">
        <f>"201407000291"</f>
        <v>201407000291</v>
      </c>
    </row>
    <row r="1330" spans="1:2" x14ac:dyDescent="0.25">
      <c r="A1330" s="6">
        <v>1325</v>
      </c>
      <c r="B1330" s="6" t="str">
        <f>"201408000247"</f>
        <v>201408000247</v>
      </c>
    </row>
    <row r="1331" spans="1:2" x14ac:dyDescent="0.25">
      <c r="A1331" s="6">
        <v>1326</v>
      </c>
      <c r="B1331" s="6" t="str">
        <f>"201409000121"</f>
        <v>201409000121</v>
      </c>
    </row>
    <row r="1332" spans="1:2" x14ac:dyDescent="0.25">
      <c r="A1332" s="6">
        <v>1327</v>
      </c>
      <c r="B1332" s="6" t="str">
        <f>"201409000191"</f>
        <v>201409000191</v>
      </c>
    </row>
    <row r="1333" spans="1:2" x14ac:dyDescent="0.25">
      <c r="A1333" s="6">
        <v>1328</v>
      </c>
      <c r="B1333" s="6" t="str">
        <f>"201409000446"</f>
        <v>201409000446</v>
      </c>
    </row>
    <row r="1334" spans="1:2" x14ac:dyDescent="0.25">
      <c r="A1334" s="6">
        <v>1329</v>
      </c>
      <c r="B1334" s="6" t="str">
        <f>"201409000455"</f>
        <v>201409000455</v>
      </c>
    </row>
    <row r="1335" spans="1:2" x14ac:dyDescent="0.25">
      <c r="A1335" s="6">
        <v>1330</v>
      </c>
      <c r="B1335" s="6" t="str">
        <f>"201409000500"</f>
        <v>201409000500</v>
      </c>
    </row>
    <row r="1336" spans="1:2" x14ac:dyDescent="0.25">
      <c r="A1336" s="6">
        <v>1331</v>
      </c>
      <c r="B1336" s="6" t="str">
        <f>"201409000769"</f>
        <v>201409000769</v>
      </c>
    </row>
    <row r="1337" spans="1:2" x14ac:dyDescent="0.25">
      <c r="A1337" s="6">
        <v>1332</v>
      </c>
      <c r="B1337" s="6" t="str">
        <f>"201409000834"</f>
        <v>201409000834</v>
      </c>
    </row>
    <row r="1338" spans="1:2" x14ac:dyDescent="0.25">
      <c r="A1338" s="6">
        <v>1333</v>
      </c>
      <c r="B1338" s="6" t="str">
        <f>"201409000922"</f>
        <v>201409000922</v>
      </c>
    </row>
    <row r="1339" spans="1:2" x14ac:dyDescent="0.25">
      <c r="A1339" s="6">
        <v>1334</v>
      </c>
      <c r="B1339" s="6" t="str">
        <f>"201409000991"</f>
        <v>201409000991</v>
      </c>
    </row>
    <row r="1340" spans="1:2" x14ac:dyDescent="0.25">
      <c r="A1340" s="6">
        <v>1335</v>
      </c>
      <c r="B1340" s="6" t="str">
        <f>"201409001068"</f>
        <v>201409001068</v>
      </c>
    </row>
    <row r="1341" spans="1:2" x14ac:dyDescent="0.25">
      <c r="A1341" s="6">
        <v>1336</v>
      </c>
      <c r="B1341" s="6" t="str">
        <f>"201409001154"</f>
        <v>201409001154</v>
      </c>
    </row>
    <row r="1342" spans="1:2" x14ac:dyDescent="0.25">
      <c r="A1342" s="6">
        <v>1337</v>
      </c>
      <c r="B1342" s="6" t="str">
        <f>"201409001265"</f>
        <v>201409001265</v>
      </c>
    </row>
    <row r="1343" spans="1:2" x14ac:dyDescent="0.25">
      <c r="A1343" s="6">
        <v>1338</v>
      </c>
      <c r="B1343" s="6" t="str">
        <f>"201409001290"</f>
        <v>201409001290</v>
      </c>
    </row>
    <row r="1344" spans="1:2" x14ac:dyDescent="0.25">
      <c r="A1344" s="6">
        <v>1339</v>
      </c>
      <c r="B1344" s="6" t="str">
        <f>"201409001391"</f>
        <v>201409001391</v>
      </c>
    </row>
    <row r="1345" spans="1:2" x14ac:dyDescent="0.25">
      <c r="A1345" s="6">
        <v>1340</v>
      </c>
      <c r="B1345" s="6" t="str">
        <f>"201409001617"</f>
        <v>201409001617</v>
      </c>
    </row>
    <row r="1346" spans="1:2" x14ac:dyDescent="0.25">
      <c r="A1346" s="6">
        <v>1341</v>
      </c>
      <c r="B1346" s="6" t="str">
        <f>"201409001713"</f>
        <v>201409001713</v>
      </c>
    </row>
    <row r="1347" spans="1:2" x14ac:dyDescent="0.25">
      <c r="A1347" s="6">
        <v>1342</v>
      </c>
      <c r="B1347" s="6" t="str">
        <f>"201409001754"</f>
        <v>201409001754</v>
      </c>
    </row>
    <row r="1348" spans="1:2" x14ac:dyDescent="0.25">
      <c r="A1348" s="6">
        <v>1343</v>
      </c>
      <c r="B1348" s="6" t="str">
        <f>"201409001977"</f>
        <v>201409001977</v>
      </c>
    </row>
    <row r="1349" spans="1:2" x14ac:dyDescent="0.25">
      <c r="A1349" s="6">
        <v>1344</v>
      </c>
      <c r="B1349" s="6" t="str">
        <f>"201409002176"</f>
        <v>201409002176</v>
      </c>
    </row>
    <row r="1350" spans="1:2" x14ac:dyDescent="0.25">
      <c r="A1350" s="6">
        <v>1345</v>
      </c>
      <c r="B1350" s="6" t="str">
        <f>"201409002409"</f>
        <v>201409002409</v>
      </c>
    </row>
    <row r="1351" spans="1:2" x14ac:dyDescent="0.25">
      <c r="A1351" s="6">
        <v>1346</v>
      </c>
      <c r="B1351" s="6" t="str">
        <f>"201409002451"</f>
        <v>201409002451</v>
      </c>
    </row>
    <row r="1352" spans="1:2" x14ac:dyDescent="0.25">
      <c r="A1352" s="6">
        <v>1347</v>
      </c>
      <c r="B1352" s="6" t="str">
        <f>"201409002830"</f>
        <v>201409002830</v>
      </c>
    </row>
    <row r="1353" spans="1:2" x14ac:dyDescent="0.25">
      <c r="A1353" s="6">
        <v>1348</v>
      </c>
      <c r="B1353" s="6" t="str">
        <f>"201409002970"</f>
        <v>201409002970</v>
      </c>
    </row>
    <row r="1354" spans="1:2" x14ac:dyDescent="0.25">
      <c r="A1354" s="6">
        <v>1349</v>
      </c>
      <c r="B1354" s="6" t="str">
        <f>"201409003730"</f>
        <v>201409003730</v>
      </c>
    </row>
    <row r="1355" spans="1:2" x14ac:dyDescent="0.25">
      <c r="A1355" s="6">
        <v>1350</v>
      </c>
      <c r="B1355" s="6" t="str">
        <f>"201409004280"</f>
        <v>201409004280</v>
      </c>
    </row>
    <row r="1356" spans="1:2" x14ac:dyDescent="0.25">
      <c r="A1356" s="6">
        <v>1351</v>
      </c>
      <c r="B1356" s="6" t="str">
        <f>"201409005004"</f>
        <v>201409005004</v>
      </c>
    </row>
    <row r="1357" spans="1:2" x14ac:dyDescent="0.25">
      <c r="A1357" s="6">
        <v>1352</v>
      </c>
      <c r="B1357" s="6" t="str">
        <f>"201409005373"</f>
        <v>201409005373</v>
      </c>
    </row>
    <row r="1358" spans="1:2" x14ac:dyDescent="0.25">
      <c r="A1358" s="6">
        <v>1353</v>
      </c>
      <c r="B1358" s="6" t="str">
        <f>"201409006138"</f>
        <v>201409006138</v>
      </c>
    </row>
    <row r="1359" spans="1:2" x14ac:dyDescent="0.25">
      <c r="A1359" s="6">
        <v>1354</v>
      </c>
      <c r="B1359" s="6" t="str">
        <f>"201409006152"</f>
        <v>201409006152</v>
      </c>
    </row>
    <row r="1360" spans="1:2" x14ac:dyDescent="0.25">
      <c r="A1360" s="6">
        <v>1355</v>
      </c>
      <c r="B1360" s="6" t="str">
        <f>"201409006190"</f>
        <v>201409006190</v>
      </c>
    </row>
    <row r="1361" spans="1:2" x14ac:dyDescent="0.25">
      <c r="A1361" s="6">
        <v>1356</v>
      </c>
      <c r="B1361" s="6" t="str">
        <f>"201409006569"</f>
        <v>201409006569</v>
      </c>
    </row>
    <row r="1362" spans="1:2" x14ac:dyDescent="0.25">
      <c r="A1362" s="6">
        <v>1357</v>
      </c>
      <c r="B1362" s="6" t="str">
        <f>"201409006636"</f>
        <v>201409006636</v>
      </c>
    </row>
    <row r="1363" spans="1:2" x14ac:dyDescent="0.25">
      <c r="A1363" s="6">
        <v>1358</v>
      </c>
      <c r="B1363" s="6" t="str">
        <f>"201409006666"</f>
        <v>201409006666</v>
      </c>
    </row>
    <row r="1364" spans="1:2" x14ac:dyDescent="0.25">
      <c r="A1364" s="6">
        <v>1359</v>
      </c>
      <c r="B1364" s="6" t="str">
        <f>"201409007189"</f>
        <v>201409007189</v>
      </c>
    </row>
    <row r="1365" spans="1:2" x14ac:dyDescent="0.25">
      <c r="A1365" s="6">
        <v>1360</v>
      </c>
      <c r="B1365" s="6" t="str">
        <f>"201410000264"</f>
        <v>201410000264</v>
      </c>
    </row>
    <row r="1366" spans="1:2" x14ac:dyDescent="0.25">
      <c r="A1366" s="6">
        <v>1361</v>
      </c>
      <c r="B1366" s="6" t="str">
        <f>"201410000682"</f>
        <v>201410000682</v>
      </c>
    </row>
    <row r="1367" spans="1:2" x14ac:dyDescent="0.25">
      <c r="A1367" s="6">
        <v>1362</v>
      </c>
      <c r="B1367" s="6" t="str">
        <f>"201410000891"</f>
        <v>201410000891</v>
      </c>
    </row>
    <row r="1368" spans="1:2" x14ac:dyDescent="0.25">
      <c r="A1368" s="6">
        <v>1363</v>
      </c>
      <c r="B1368" s="6" t="str">
        <f>"201410001463"</f>
        <v>201410001463</v>
      </c>
    </row>
    <row r="1369" spans="1:2" x14ac:dyDescent="0.25">
      <c r="A1369" s="6">
        <v>1364</v>
      </c>
      <c r="B1369" s="6" t="str">
        <f>"201410001770"</f>
        <v>201410001770</v>
      </c>
    </row>
    <row r="1370" spans="1:2" x14ac:dyDescent="0.25">
      <c r="A1370" s="6">
        <v>1365</v>
      </c>
      <c r="B1370" s="6" t="str">
        <f>"201410001842"</f>
        <v>201410001842</v>
      </c>
    </row>
    <row r="1371" spans="1:2" x14ac:dyDescent="0.25">
      <c r="A1371" s="6">
        <v>1366</v>
      </c>
      <c r="B1371" s="6" t="str">
        <f>"201410002600"</f>
        <v>201410002600</v>
      </c>
    </row>
    <row r="1372" spans="1:2" x14ac:dyDescent="0.25">
      <c r="A1372" s="6">
        <v>1367</v>
      </c>
      <c r="B1372" s="6" t="str">
        <f>"201410003302"</f>
        <v>201410003302</v>
      </c>
    </row>
    <row r="1373" spans="1:2" x14ac:dyDescent="0.25">
      <c r="A1373" s="6">
        <v>1368</v>
      </c>
      <c r="B1373" s="6" t="str">
        <f>"201410003329"</f>
        <v>201410003329</v>
      </c>
    </row>
    <row r="1374" spans="1:2" x14ac:dyDescent="0.25">
      <c r="A1374" s="6">
        <v>1369</v>
      </c>
      <c r="B1374" s="6" t="str">
        <f>"201410003334"</f>
        <v>201410003334</v>
      </c>
    </row>
    <row r="1375" spans="1:2" x14ac:dyDescent="0.25">
      <c r="A1375" s="6">
        <v>1370</v>
      </c>
      <c r="B1375" s="6" t="str">
        <f>"201410003429"</f>
        <v>201410003429</v>
      </c>
    </row>
    <row r="1376" spans="1:2" x14ac:dyDescent="0.25">
      <c r="A1376" s="6">
        <v>1371</v>
      </c>
      <c r="B1376" s="6" t="str">
        <f>"201410003531"</f>
        <v>201410003531</v>
      </c>
    </row>
    <row r="1377" spans="1:2" x14ac:dyDescent="0.25">
      <c r="A1377" s="6">
        <v>1372</v>
      </c>
      <c r="B1377" s="6" t="str">
        <f>"201410003588"</f>
        <v>201410003588</v>
      </c>
    </row>
    <row r="1378" spans="1:2" x14ac:dyDescent="0.25">
      <c r="A1378" s="6">
        <v>1373</v>
      </c>
      <c r="B1378" s="6" t="str">
        <f>"201410003647"</f>
        <v>201410003647</v>
      </c>
    </row>
    <row r="1379" spans="1:2" x14ac:dyDescent="0.25">
      <c r="A1379" s="6">
        <v>1374</v>
      </c>
      <c r="B1379" s="6" t="str">
        <f>"201410003773"</f>
        <v>201410003773</v>
      </c>
    </row>
    <row r="1380" spans="1:2" x14ac:dyDescent="0.25">
      <c r="A1380" s="6">
        <v>1375</v>
      </c>
      <c r="B1380" s="6" t="str">
        <f>"201410003780"</f>
        <v>201410003780</v>
      </c>
    </row>
    <row r="1381" spans="1:2" x14ac:dyDescent="0.25">
      <c r="A1381" s="6">
        <v>1376</v>
      </c>
      <c r="B1381" s="6" t="str">
        <f>"201410004304"</f>
        <v>201410004304</v>
      </c>
    </row>
    <row r="1382" spans="1:2" x14ac:dyDescent="0.25">
      <c r="A1382" s="6">
        <v>1377</v>
      </c>
      <c r="B1382" s="6" t="str">
        <f>"201410004684"</f>
        <v>201410004684</v>
      </c>
    </row>
    <row r="1383" spans="1:2" x14ac:dyDescent="0.25">
      <c r="A1383" s="6">
        <v>1378</v>
      </c>
      <c r="B1383" s="6" t="str">
        <f>"201410005955"</f>
        <v>201410005955</v>
      </c>
    </row>
    <row r="1384" spans="1:2" x14ac:dyDescent="0.25">
      <c r="A1384" s="6">
        <v>1379</v>
      </c>
      <c r="B1384" s="6" t="str">
        <f>"201410006191"</f>
        <v>201410006191</v>
      </c>
    </row>
    <row r="1385" spans="1:2" x14ac:dyDescent="0.25">
      <c r="A1385" s="6">
        <v>1380</v>
      </c>
      <c r="B1385" s="6" t="str">
        <f>"201410006352"</f>
        <v>201410006352</v>
      </c>
    </row>
    <row r="1386" spans="1:2" x14ac:dyDescent="0.25">
      <c r="A1386" s="6">
        <v>1381</v>
      </c>
      <c r="B1386" s="6" t="str">
        <f>"201410007089"</f>
        <v>201410007089</v>
      </c>
    </row>
    <row r="1387" spans="1:2" x14ac:dyDescent="0.25">
      <c r="A1387" s="6">
        <v>1382</v>
      </c>
      <c r="B1387" s="6" t="str">
        <f>"201410007208"</f>
        <v>201410007208</v>
      </c>
    </row>
    <row r="1388" spans="1:2" x14ac:dyDescent="0.25">
      <c r="A1388" s="6">
        <v>1383</v>
      </c>
      <c r="B1388" s="6" t="str">
        <f>"201410007380"</f>
        <v>201410007380</v>
      </c>
    </row>
    <row r="1389" spans="1:2" x14ac:dyDescent="0.25">
      <c r="A1389" s="6">
        <v>1384</v>
      </c>
      <c r="B1389" s="6" t="str">
        <f>"201410008431"</f>
        <v>201410008431</v>
      </c>
    </row>
    <row r="1390" spans="1:2" x14ac:dyDescent="0.25">
      <c r="A1390" s="6">
        <v>1385</v>
      </c>
      <c r="B1390" s="6" t="str">
        <f>"201410008765"</f>
        <v>201410008765</v>
      </c>
    </row>
    <row r="1391" spans="1:2" x14ac:dyDescent="0.25">
      <c r="A1391" s="6">
        <v>1386</v>
      </c>
      <c r="B1391" s="6" t="str">
        <f>"201410008803"</f>
        <v>201410008803</v>
      </c>
    </row>
    <row r="1392" spans="1:2" x14ac:dyDescent="0.25">
      <c r="A1392" s="6">
        <v>1387</v>
      </c>
      <c r="B1392" s="6" t="str">
        <f>"201410009036"</f>
        <v>201410009036</v>
      </c>
    </row>
    <row r="1393" spans="1:2" x14ac:dyDescent="0.25">
      <c r="A1393" s="6">
        <v>1388</v>
      </c>
      <c r="B1393" s="6" t="str">
        <f>"201410009196"</f>
        <v>201410009196</v>
      </c>
    </row>
    <row r="1394" spans="1:2" x14ac:dyDescent="0.25">
      <c r="A1394" s="6">
        <v>1389</v>
      </c>
      <c r="B1394" s="6" t="str">
        <f>"201410009435"</f>
        <v>201410009435</v>
      </c>
    </row>
    <row r="1395" spans="1:2" x14ac:dyDescent="0.25">
      <c r="A1395" s="6">
        <v>1390</v>
      </c>
      <c r="B1395" s="6" t="str">
        <f>"201410009551"</f>
        <v>201410009551</v>
      </c>
    </row>
    <row r="1396" spans="1:2" x14ac:dyDescent="0.25">
      <c r="A1396" s="6">
        <v>1391</v>
      </c>
      <c r="B1396" s="6" t="str">
        <f>"201410009582"</f>
        <v>201410009582</v>
      </c>
    </row>
    <row r="1397" spans="1:2" x14ac:dyDescent="0.25">
      <c r="A1397" s="6">
        <v>1392</v>
      </c>
      <c r="B1397" s="6" t="str">
        <f>"201410009603"</f>
        <v>201410009603</v>
      </c>
    </row>
    <row r="1398" spans="1:2" x14ac:dyDescent="0.25">
      <c r="A1398" s="6">
        <v>1393</v>
      </c>
      <c r="B1398" s="6" t="str">
        <f>"201410009631"</f>
        <v>201410009631</v>
      </c>
    </row>
    <row r="1399" spans="1:2" x14ac:dyDescent="0.25">
      <c r="A1399" s="6">
        <v>1394</v>
      </c>
      <c r="B1399" s="6" t="str">
        <f>"201410009735"</f>
        <v>201410009735</v>
      </c>
    </row>
    <row r="1400" spans="1:2" x14ac:dyDescent="0.25">
      <c r="A1400" s="6">
        <v>1395</v>
      </c>
      <c r="B1400" s="6" t="str">
        <f>"201410009874"</f>
        <v>201410009874</v>
      </c>
    </row>
    <row r="1401" spans="1:2" x14ac:dyDescent="0.25">
      <c r="A1401" s="6">
        <v>1396</v>
      </c>
      <c r="B1401" s="6" t="str">
        <f>"201410009929"</f>
        <v>201410009929</v>
      </c>
    </row>
    <row r="1402" spans="1:2" x14ac:dyDescent="0.25">
      <c r="A1402" s="6">
        <v>1397</v>
      </c>
      <c r="B1402" s="6" t="str">
        <f>"201410009986"</f>
        <v>201410009986</v>
      </c>
    </row>
    <row r="1403" spans="1:2" x14ac:dyDescent="0.25">
      <c r="A1403" s="6">
        <v>1398</v>
      </c>
      <c r="B1403" s="6" t="str">
        <f>"201410010048"</f>
        <v>201410010048</v>
      </c>
    </row>
    <row r="1404" spans="1:2" x14ac:dyDescent="0.25">
      <c r="A1404" s="6">
        <v>1399</v>
      </c>
      <c r="B1404" s="6" t="str">
        <f>"201410010211"</f>
        <v>201410010211</v>
      </c>
    </row>
    <row r="1405" spans="1:2" x14ac:dyDescent="0.25">
      <c r="A1405" s="6">
        <v>1400</v>
      </c>
      <c r="B1405" s="6" t="str">
        <f>"201410010392"</f>
        <v>201410010392</v>
      </c>
    </row>
    <row r="1406" spans="1:2" x14ac:dyDescent="0.25">
      <c r="A1406" s="6">
        <v>1401</v>
      </c>
      <c r="B1406" s="6" t="str">
        <f>"201410010419"</f>
        <v>201410010419</v>
      </c>
    </row>
    <row r="1407" spans="1:2" x14ac:dyDescent="0.25">
      <c r="A1407" s="6">
        <v>1402</v>
      </c>
      <c r="B1407" s="6" t="str">
        <f>"201410010525"</f>
        <v>201410010525</v>
      </c>
    </row>
    <row r="1408" spans="1:2" x14ac:dyDescent="0.25">
      <c r="A1408" s="6">
        <v>1403</v>
      </c>
      <c r="B1408" s="6" t="str">
        <f>"201410010636"</f>
        <v>201410010636</v>
      </c>
    </row>
    <row r="1409" spans="1:2" x14ac:dyDescent="0.25">
      <c r="A1409" s="6">
        <v>1404</v>
      </c>
      <c r="B1409" s="6" t="str">
        <f>"201410011040"</f>
        <v>201410011040</v>
      </c>
    </row>
    <row r="1410" spans="1:2" x14ac:dyDescent="0.25">
      <c r="A1410" s="6">
        <v>1405</v>
      </c>
      <c r="B1410" s="6" t="str">
        <f>"201410011041"</f>
        <v>201410011041</v>
      </c>
    </row>
    <row r="1411" spans="1:2" x14ac:dyDescent="0.25">
      <c r="A1411" s="6">
        <v>1406</v>
      </c>
      <c r="B1411" s="6" t="str">
        <f>"201410011338"</f>
        <v>201410011338</v>
      </c>
    </row>
    <row r="1412" spans="1:2" x14ac:dyDescent="0.25">
      <c r="A1412" s="6">
        <v>1407</v>
      </c>
      <c r="B1412" s="6" t="str">
        <f>"201410011567"</f>
        <v>201410011567</v>
      </c>
    </row>
    <row r="1413" spans="1:2" x14ac:dyDescent="0.25">
      <c r="A1413" s="6">
        <v>1408</v>
      </c>
      <c r="B1413" s="6" t="str">
        <f>"201410012038"</f>
        <v>201410012038</v>
      </c>
    </row>
    <row r="1414" spans="1:2" x14ac:dyDescent="0.25">
      <c r="A1414" s="6">
        <v>1409</v>
      </c>
      <c r="B1414" s="6" t="str">
        <f>"201410012115"</f>
        <v>201410012115</v>
      </c>
    </row>
    <row r="1415" spans="1:2" x14ac:dyDescent="0.25">
      <c r="A1415" s="6">
        <v>1410</v>
      </c>
      <c r="B1415" s="6" t="str">
        <f>"201410012331"</f>
        <v>201410012331</v>
      </c>
    </row>
    <row r="1416" spans="1:2" x14ac:dyDescent="0.25">
      <c r="A1416" s="6">
        <v>1411</v>
      </c>
      <c r="B1416" s="6" t="str">
        <f>"201411000220"</f>
        <v>201411000220</v>
      </c>
    </row>
    <row r="1417" spans="1:2" x14ac:dyDescent="0.25">
      <c r="A1417" s="6">
        <v>1412</v>
      </c>
      <c r="B1417" s="6" t="str">
        <f>"201411000226"</f>
        <v>201411000226</v>
      </c>
    </row>
    <row r="1418" spans="1:2" x14ac:dyDescent="0.25">
      <c r="A1418" s="6">
        <v>1413</v>
      </c>
      <c r="B1418" s="6" t="str">
        <f>"201411000560"</f>
        <v>201411000560</v>
      </c>
    </row>
    <row r="1419" spans="1:2" x14ac:dyDescent="0.25">
      <c r="A1419" s="6">
        <v>1414</v>
      </c>
      <c r="B1419" s="6" t="str">
        <f>"201411000770"</f>
        <v>201411000770</v>
      </c>
    </row>
    <row r="1420" spans="1:2" x14ac:dyDescent="0.25">
      <c r="A1420" s="6">
        <v>1415</v>
      </c>
      <c r="B1420" s="6" t="str">
        <f>"201411002375"</f>
        <v>201411002375</v>
      </c>
    </row>
    <row r="1421" spans="1:2" x14ac:dyDescent="0.25">
      <c r="A1421" s="6">
        <v>1416</v>
      </c>
      <c r="B1421" s="6" t="str">
        <f>"201411002604"</f>
        <v>201411002604</v>
      </c>
    </row>
    <row r="1422" spans="1:2" x14ac:dyDescent="0.25">
      <c r="A1422" s="6">
        <v>1417</v>
      </c>
      <c r="B1422" s="6" t="str">
        <f>"201411003302"</f>
        <v>201411003302</v>
      </c>
    </row>
    <row r="1423" spans="1:2" x14ac:dyDescent="0.25">
      <c r="A1423" s="6">
        <v>1418</v>
      </c>
      <c r="B1423" s="6" t="str">
        <f>"201412000070"</f>
        <v>201412000070</v>
      </c>
    </row>
    <row r="1424" spans="1:2" x14ac:dyDescent="0.25">
      <c r="A1424" s="6">
        <v>1419</v>
      </c>
      <c r="B1424" s="6" t="str">
        <f>"201412000247"</f>
        <v>201412000247</v>
      </c>
    </row>
    <row r="1425" spans="1:2" x14ac:dyDescent="0.25">
      <c r="A1425" s="6">
        <v>1420</v>
      </c>
      <c r="B1425" s="6" t="str">
        <f>"201412000764"</f>
        <v>201412000764</v>
      </c>
    </row>
    <row r="1426" spans="1:2" x14ac:dyDescent="0.25">
      <c r="A1426" s="6">
        <v>1421</v>
      </c>
      <c r="B1426" s="6" t="str">
        <f>"201412001113"</f>
        <v>201412001113</v>
      </c>
    </row>
    <row r="1427" spans="1:2" x14ac:dyDescent="0.25">
      <c r="A1427" s="6">
        <v>1422</v>
      </c>
      <c r="B1427" s="6" t="str">
        <f>"201412001304"</f>
        <v>201412001304</v>
      </c>
    </row>
    <row r="1428" spans="1:2" x14ac:dyDescent="0.25">
      <c r="A1428" s="6">
        <v>1423</v>
      </c>
      <c r="B1428" s="6" t="str">
        <f>"201412001387"</f>
        <v>201412001387</v>
      </c>
    </row>
    <row r="1429" spans="1:2" x14ac:dyDescent="0.25">
      <c r="A1429" s="6">
        <v>1424</v>
      </c>
      <c r="B1429" s="6" t="str">
        <f>"201412001533"</f>
        <v>201412001533</v>
      </c>
    </row>
    <row r="1430" spans="1:2" x14ac:dyDescent="0.25">
      <c r="A1430" s="6">
        <v>1425</v>
      </c>
      <c r="B1430" s="6" t="str">
        <f>"201412001561"</f>
        <v>201412001561</v>
      </c>
    </row>
    <row r="1431" spans="1:2" x14ac:dyDescent="0.25">
      <c r="A1431" s="6">
        <v>1426</v>
      </c>
      <c r="B1431" s="6" t="str">
        <f>"201412001725"</f>
        <v>201412001725</v>
      </c>
    </row>
    <row r="1432" spans="1:2" x14ac:dyDescent="0.25">
      <c r="A1432" s="6">
        <v>1427</v>
      </c>
      <c r="B1432" s="6" t="str">
        <f>"201412001895"</f>
        <v>201412001895</v>
      </c>
    </row>
    <row r="1433" spans="1:2" x14ac:dyDescent="0.25">
      <c r="A1433" s="6">
        <v>1428</v>
      </c>
      <c r="B1433" s="6" t="str">
        <f>"201412001915"</f>
        <v>201412001915</v>
      </c>
    </row>
    <row r="1434" spans="1:2" x14ac:dyDescent="0.25">
      <c r="A1434" s="6">
        <v>1429</v>
      </c>
      <c r="B1434" s="6" t="str">
        <f>"201412002196"</f>
        <v>201412002196</v>
      </c>
    </row>
    <row r="1435" spans="1:2" x14ac:dyDescent="0.25">
      <c r="A1435" s="6">
        <v>1430</v>
      </c>
      <c r="B1435" s="6" t="str">
        <f>"201412002786"</f>
        <v>201412002786</v>
      </c>
    </row>
    <row r="1436" spans="1:2" x14ac:dyDescent="0.25">
      <c r="A1436" s="6">
        <v>1431</v>
      </c>
      <c r="B1436" s="6" t="str">
        <f>"201412002937"</f>
        <v>201412002937</v>
      </c>
    </row>
    <row r="1437" spans="1:2" x14ac:dyDescent="0.25">
      <c r="A1437" s="6">
        <v>1432</v>
      </c>
      <c r="B1437" s="6" t="str">
        <f>"201412004112"</f>
        <v>201412004112</v>
      </c>
    </row>
    <row r="1438" spans="1:2" x14ac:dyDescent="0.25">
      <c r="A1438" s="6">
        <v>1433</v>
      </c>
      <c r="B1438" s="6" t="str">
        <f>"201412004275"</f>
        <v>201412004275</v>
      </c>
    </row>
    <row r="1439" spans="1:2" x14ac:dyDescent="0.25">
      <c r="A1439" s="6">
        <v>1434</v>
      </c>
      <c r="B1439" s="6" t="str">
        <f>"201412004372"</f>
        <v>201412004372</v>
      </c>
    </row>
    <row r="1440" spans="1:2" x14ac:dyDescent="0.25">
      <c r="A1440" s="6">
        <v>1435</v>
      </c>
      <c r="B1440" s="6" t="str">
        <f>"201412004497"</f>
        <v>201412004497</v>
      </c>
    </row>
    <row r="1441" spans="1:2" x14ac:dyDescent="0.25">
      <c r="A1441" s="6">
        <v>1436</v>
      </c>
      <c r="B1441" s="6" t="str">
        <f>"201412004855"</f>
        <v>201412004855</v>
      </c>
    </row>
    <row r="1442" spans="1:2" x14ac:dyDescent="0.25">
      <c r="A1442" s="6">
        <v>1437</v>
      </c>
      <c r="B1442" s="6" t="str">
        <f>"201412005059"</f>
        <v>201412005059</v>
      </c>
    </row>
    <row r="1443" spans="1:2" x14ac:dyDescent="0.25">
      <c r="A1443" s="6">
        <v>1438</v>
      </c>
      <c r="B1443" s="6" t="str">
        <f>"201412005652"</f>
        <v>201412005652</v>
      </c>
    </row>
    <row r="1444" spans="1:2" x14ac:dyDescent="0.25">
      <c r="A1444" s="6">
        <v>1439</v>
      </c>
      <c r="B1444" s="6" t="str">
        <f>"201412005818"</f>
        <v>201412005818</v>
      </c>
    </row>
    <row r="1445" spans="1:2" x14ac:dyDescent="0.25">
      <c r="A1445" s="6">
        <v>1440</v>
      </c>
      <c r="B1445" s="6" t="str">
        <f>"201412006216"</f>
        <v>201412006216</v>
      </c>
    </row>
    <row r="1446" spans="1:2" x14ac:dyDescent="0.25">
      <c r="A1446" s="6">
        <v>1441</v>
      </c>
      <c r="B1446" s="6" t="str">
        <f>"201412006275"</f>
        <v>201412006275</v>
      </c>
    </row>
    <row r="1447" spans="1:2" x14ac:dyDescent="0.25">
      <c r="A1447" s="6">
        <v>1442</v>
      </c>
      <c r="B1447" s="6" t="str">
        <f>"201412006322"</f>
        <v>201412006322</v>
      </c>
    </row>
    <row r="1448" spans="1:2" x14ac:dyDescent="0.25">
      <c r="A1448" s="6">
        <v>1443</v>
      </c>
      <c r="B1448" s="6" t="str">
        <f>"201412006503"</f>
        <v>201412006503</v>
      </c>
    </row>
    <row r="1449" spans="1:2" x14ac:dyDescent="0.25">
      <c r="A1449" s="6">
        <v>1444</v>
      </c>
      <c r="B1449" s="6" t="str">
        <f>"201412006864"</f>
        <v>201412006864</v>
      </c>
    </row>
    <row r="1450" spans="1:2" x14ac:dyDescent="0.25">
      <c r="A1450" s="6">
        <v>1445</v>
      </c>
      <c r="B1450" s="6" t="str">
        <f>"201412006906"</f>
        <v>201412006906</v>
      </c>
    </row>
    <row r="1451" spans="1:2" x14ac:dyDescent="0.25">
      <c r="A1451" s="6">
        <v>1446</v>
      </c>
      <c r="B1451" s="6" t="str">
        <f>"201412007002"</f>
        <v>201412007002</v>
      </c>
    </row>
    <row r="1452" spans="1:2" x14ac:dyDescent="0.25">
      <c r="A1452" s="6">
        <v>1447</v>
      </c>
      <c r="B1452" s="6" t="str">
        <f>"201412007252"</f>
        <v>201412007252</v>
      </c>
    </row>
    <row r="1453" spans="1:2" x14ac:dyDescent="0.25">
      <c r="A1453" s="6">
        <v>1448</v>
      </c>
      <c r="B1453" s="6" t="str">
        <f>"201412007283"</f>
        <v>201412007283</v>
      </c>
    </row>
    <row r="1454" spans="1:2" x14ac:dyDescent="0.25">
      <c r="A1454" s="6">
        <v>1449</v>
      </c>
      <c r="B1454" s="6" t="str">
        <f>"201501000245"</f>
        <v>201501000245</v>
      </c>
    </row>
    <row r="1455" spans="1:2" x14ac:dyDescent="0.25">
      <c r="A1455" s="6">
        <v>1450</v>
      </c>
      <c r="B1455" s="6" t="str">
        <f>"201501000251"</f>
        <v>201501000251</v>
      </c>
    </row>
    <row r="1456" spans="1:2" x14ac:dyDescent="0.25">
      <c r="A1456" s="6">
        <v>1451</v>
      </c>
      <c r="B1456" s="6" t="str">
        <f>"201502000089"</f>
        <v>201502000089</v>
      </c>
    </row>
    <row r="1457" spans="1:2" x14ac:dyDescent="0.25">
      <c r="A1457" s="6">
        <v>1452</v>
      </c>
      <c r="B1457" s="6" t="str">
        <f>"201502000114"</f>
        <v>201502000114</v>
      </c>
    </row>
    <row r="1458" spans="1:2" x14ac:dyDescent="0.25">
      <c r="A1458" s="6">
        <v>1453</v>
      </c>
      <c r="B1458" s="6" t="str">
        <f>"201502001687"</f>
        <v>201502001687</v>
      </c>
    </row>
    <row r="1459" spans="1:2" x14ac:dyDescent="0.25">
      <c r="A1459" s="6">
        <v>1454</v>
      </c>
      <c r="B1459" s="6" t="str">
        <f>"201502001878"</f>
        <v>201502001878</v>
      </c>
    </row>
    <row r="1460" spans="1:2" x14ac:dyDescent="0.25">
      <c r="A1460" s="6">
        <v>1455</v>
      </c>
      <c r="B1460" s="6" t="str">
        <f>"201502002297"</f>
        <v>201502002297</v>
      </c>
    </row>
    <row r="1461" spans="1:2" x14ac:dyDescent="0.25">
      <c r="A1461" s="6">
        <v>1456</v>
      </c>
      <c r="B1461" s="6" t="str">
        <f>"201502002348"</f>
        <v>201502002348</v>
      </c>
    </row>
    <row r="1462" spans="1:2" x14ac:dyDescent="0.25">
      <c r="A1462" s="6">
        <v>1457</v>
      </c>
      <c r="B1462" s="6" t="str">
        <f>"201502003397"</f>
        <v>201502003397</v>
      </c>
    </row>
    <row r="1463" spans="1:2" x14ac:dyDescent="0.25">
      <c r="A1463" s="6">
        <v>1458</v>
      </c>
      <c r="B1463" s="6" t="str">
        <f>"201502003594"</f>
        <v>201502003594</v>
      </c>
    </row>
    <row r="1464" spans="1:2" x14ac:dyDescent="0.25">
      <c r="A1464" s="6">
        <v>1459</v>
      </c>
      <c r="B1464" s="6" t="str">
        <f>"201503000066"</f>
        <v>201503000066</v>
      </c>
    </row>
    <row r="1465" spans="1:2" x14ac:dyDescent="0.25">
      <c r="A1465" s="6">
        <v>1460</v>
      </c>
      <c r="B1465" s="6" t="str">
        <f>"201503000104"</f>
        <v>201503000104</v>
      </c>
    </row>
    <row r="1466" spans="1:2" x14ac:dyDescent="0.25">
      <c r="A1466" s="6">
        <v>1461</v>
      </c>
      <c r="B1466" s="6" t="str">
        <f>"201503000252"</f>
        <v>201503000252</v>
      </c>
    </row>
    <row r="1467" spans="1:2" x14ac:dyDescent="0.25">
      <c r="A1467" s="6">
        <v>1462</v>
      </c>
      <c r="B1467" s="6" t="str">
        <f>"201503000442"</f>
        <v>201503000442</v>
      </c>
    </row>
    <row r="1468" spans="1:2" x14ac:dyDescent="0.25">
      <c r="A1468" s="6">
        <v>1463</v>
      </c>
      <c r="B1468" s="6" t="str">
        <f>"201503000520"</f>
        <v>201503000520</v>
      </c>
    </row>
    <row r="1469" spans="1:2" x14ac:dyDescent="0.25">
      <c r="A1469" s="6">
        <v>1464</v>
      </c>
      <c r="B1469" s="6" t="str">
        <f>"201503000556"</f>
        <v>201503000556</v>
      </c>
    </row>
    <row r="1470" spans="1:2" x14ac:dyDescent="0.25">
      <c r="A1470" s="6">
        <v>1465</v>
      </c>
      <c r="B1470" s="6" t="str">
        <f>"201503000566"</f>
        <v>201503000566</v>
      </c>
    </row>
    <row r="1471" spans="1:2" x14ac:dyDescent="0.25">
      <c r="A1471" s="6">
        <v>1466</v>
      </c>
      <c r="B1471" s="6" t="str">
        <f>"201504000046"</f>
        <v>201504000046</v>
      </c>
    </row>
    <row r="1472" spans="1:2" x14ac:dyDescent="0.25">
      <c r="A1472" s="6">
        <v>1467</v>
      </c>
      <c r="B1472" s="6" t="str">
        <f>"201504000096"</f>
        <v>201504000096</v>
      </c>
    </row>
    <row r="1473" spans="1:2" x14ac:dyDescent="0.25">
      <c r="A1473" s="6">
        <v>1468</v>
      </c>
      <c r="B1473" s="6" t="str">
        <f>"201504000304"</f>
        <v>201504000304</v>
      </c>
    </row>
    <row r="1474" spans="1:2" x14ac:dyDescent="0.25">
      <c r="A1474" s="6">
        <v>1469</v>
      </c>
      <c r="B1474" s="6" t="str">
        <f>"201504000532"</f>
        <v>201504000532</v>
      </c>
    </row>
    <row r="1475" spans="1:2" x14ac:dyDescent="0.25">
      <c r="A1475" s="6">
        <v>1470</v>
      </c>
      <c r="B1475" s="6" t="str">
        <f>"201504000938"</f>
        <v>201504000938</v>
      </c>
    </row>
    <row r="1476" spans="1:2" x14ac:dyDescent="0.25">
      <c r="A1476" s="6">
        <v>1471</v>
      </c>
      <c r="B1476" s="6" t="str">
        <f>"201504000993"</f>
        <v>201504000993</v>
      </c>
    </row>
    <row r="1477" spans="1:2" x14ac:dyDescent="0.25">
      <c r="A1477" s="6">
        <v>1472</v>
      </c>
      <c r="B1477" s="6" t="str">
        <f>"201504001090"</f>
        <v>201504001090</v>
      </c>
    </row>
    <row r="1478" spans="1:2" x14ac:dyDescent="0.25">
      <c r="A1478" s="6">
        <v>1473</v>
      </c>
      <c r="B1478" s="6" t="str">
        <f>"201504001503"</f>
        <v>201504001503</v>
      </c>
    </row>
    <row r="1479" spans="1:2" x14ac:dyDescent="0.25">
      <c r="A1479" s="6">
        <v>1474</v>
      </c>
      <c r="B1479" s="6" t="str">
        <f>"201504001629"</f>
        <v>201504001629</v>
      </c>
    </row>
    <row r="1480" spans="1:2" x14ac:dyDescent="0.25">
      <c r="A1480" s="6">
        <v>1475</v>
      </c>
      <c r="B1480" s="6" t="str">
        <f>"201504001735"</f>
        <v>201504001735</v>
      </c>
    </row>
    <row r="1481" spans="1:2" x14ac:dyDescent="0.25">
      <c r="A1481" s="6">
        <v>1476</v>
      </c>
      <c r="B1481" s="6" t="str">
        <f>"201504002558"</f>
        <v>201504002558</v>
      </c>
    </row>
    <row r="1482" spans="1:2" x14ac:dyDescent="0.25">
      <c r="A1482" s="6">
        <v>1477</v>
      </c>
      <c r="B1482" s="6" t="str">
        <f>"201504002728"</f>
        <v>201504002728</v>
      </c>
    </row>
    <row r="1483" spans="1:2" x14ac:dyDescent="0.25">
      <c r="A1483" s="6">
        <v>1478</v>
      </c>
      <c r="B1483" s="6" t="str">
        <f>"201504002751"</f>
        <v>201504002751</v>
      </c>
    </row>
    <row r="1484" spans="1:2" x14ac:dyDescent="0.25">
      <c r="A1484" s="6">
        <v>1479</v>
      </c>
      <c r="B1484" s="6" t="str">
        <f>"201504002813"</f>
        <v>201504002813</v>
      </c>
    </row>
    <row r="1485" spans="1:2" x14ac:dyDescent="0.25">
      <c r="A1485" s="6">
        <v>1480</v>
      </c>
      <c r="B1485" s="6" t="str">
        <f>"201504002857"</f>
        <v>201504002857</v>
      </c>
    </row>
    <row r="1486" spans="1:2" x14ac:dyDescent="0.25">
      <c r="A1486" s="6">
        <v>1481</v>
      </c>
      <c r="B1486" s="6" t="str">
        <f>"201504002957"</f>
        <v>201504002957</v>
      </c>
    </row>
    <row r="1487" spans="1:2" x14ac:dyDescent="0.25">
      <c r="A1487" s="6">
        <v>1482</v>
      </c>
      <c r="B1487" s="6" t="str">
        <f>"201504003486"</f>
        <v>201504003486</v>
      </c>
    </row>
    <row r="1488" spans="1:2" x14ac:dyDescent="0.25">
      <c r="A1488" s="6">
        <v>1483</v>
      </c>
      <c r="B1488" s="6" t="str">
        <f>"201504003620"</f>
        <v>201504003620</v>
      </c>
    </row>
    <row r="1489" spans="1:2" x14ac:dyDescent="0.25">
      <c r="A1489" s="6">
        <v>1484</v>
      </c>
      <c r="B1489" s="6" t="str">
        <f>"201504003848"</f>
        <v>201504003848</v>
      </c>
    </row>
    <row r="1490" spans="1:2" x14ac:dyDescent="0.25">
      <c r="A1490" s="6">
        <v>1485</v>
      </c>
      <c r="B1490" s="6" t="str">
        <f>"201504004027"</f>
        <v>201504004027</v>
      </c>
    </row>
    <row r="1491" spans="1:2" x14ac:dyDescent="0.25">
      <c r="A1491" s="6">
        <v>1486</v>
      </c>
      <c r="B1491" s="6" t="str">
        <f>"201504004422"</f>
        <v>201504004422</v>
      </c>
    </row>
    <row r="1492" spans="1:2" x14ac:dyDescent="0.25">
      <c r="A1492" s="6">
        <v>1487</v>
      </c>
      <c r="B1492" s="6" t="str">
        <f>"201504004471"</f>
        <v>201504004471</v>
      </c>
    </row>
    <row r="1493" spans="1:2" x14ac:dyDescent="0.25">
      <c r="A1493" s="6">
        <v>1488</v>
      </c>
      <c r="B1493" s="6" t="str">
        <f>"201504004527"</f>
        <v>201504004527</v>
      </c>
    </row>
    <row r="1494" spans="1:2" x14ac:dyDescent="0.25">
      <c r="A1494" s="6">
        <v>1489</v>
      </c>
      <c r="B1494" s="6" t="str">
        <f>"201504004733"</f>
        <v>201504004733</v>
      </c>
    </row>
    <row r="1495" spans="1:2" x14ac:dyDescent="0.25">
      <c r="A1495" s="6">
        <v>1490</v>
      </c>
      <c r="B1495" s="6" t="str">
        <f>"201504004840"</f>
        <v>201504004840</v>
      </c>
    </row>
    <row r="1496" spans="1:2" x14ac:dyDescent="0.25">
      <c r="A1496" s="6">
        <v>1491</v>
      </c>
      <c r="B1496" s="6" t="str">
        <f>"201504004857"</f>
        <v>201504004857</v>
      </c>
    </row>
    <row r="1497" spans="1:2" x14ac:dyDescent="0.25">
      <c r="A1497" s="6">
        <v>1492</v>
      </c>
      <c r="B1497" s="6" t="str">
        <f>"201504004870"</f>
        <v>201504004870</v>
      </c>
    </row>
    <row r="1498" spans="1:2" x14ac:dyDescent="0.25">
      <c r="A1498" s="6">
        <v>1493</v>
      </c>
      <c r="B1498" s="6" t="str">
        <f>"201504004917"</f>
        <v>201504004917</v>
      </c>
    </row>
    <row r="1499" spans="1:2" x14ac:dyDescent="0.25">
      <c r="A1499" s="6">
        <v>1494</v>
      </c>
      <c r="B1499" s="6" t="str">
        <f>"201504004947"</f>
        <v>201504004947</v>
      </c>
    </row>
    <row r="1500" spans="1:2" x14ac:dyDescent="0.25">
      <c r="A1500" s="6">
        <v>1495</v>
      </c>
      <c r="B1500" s="6" t="str">
        <f>"201504004963"</f>
        <v>201504004963</v>
      </c>
    </row>
    <row r="1501" spans="1:2" x14ac:dyDescent="0.25">
      <c r="A1501" s="6">
        <v>1496</v>
      </c>
      <c r="B1501" s="6" t="str">
        <f>"201504005036"</f>
        <v>201504005036</v>
      </c>
    </row>
    <row r="1502" spans="1:2" x14ac:dyDescent="0.25">
      <c r="A1502" s="6">
        <v>1497</v>
      </c>
      <c r="B1502" s="6" t="str">
        <f>"201504005401"</f>
        <v>201504005401</v>
      </c>
    </row>
    <row r="1503" spans="1:2" x14ac:dyDescent="0.25">
      <c r="A1503" s="6">
        <v>1498</v>
      </c>
      <c r="B1503" s="6" t="str">
        <f>"201505000125"</f>
        <v>201505000125</v>
      </c>
    </row>
    <row r="1504" spans="1:2" x14ac:dyDescent="0.25">
      <c r="A1504" s="6">
        <v>1499</v>
      </c>
      <c r="B1504" s="6" t="str">
        <f>"201505000267"</f>
        <v>201505000267</v>
      </c>
    </row>
    <row r="1505" spans="1:2" x14ac:dyDescent="0.25">
      <c r="A1505" s="6">
        <v>1500</v>
      </c>
      <c r="B1505" s="6" t="str">
        <f>"201505000273"</f>
        <v>201505000273</v>
      </c>
    </row>
    <row r="1506" spans="1:2" x14ac:dyDescent="0.25">
      <c r="A1506" s="6">
        <v>1501</v>
      </c>
      <c r="B1506" s="6" t="str">
        <f>"201505000288"</f>
        <v>201505000288</v>
      </c>
    </row>
    <row r="1507" spans="1:2" x14ac:dyDescent="0.25">
      <c r="A1507" s="6">
        <v>1502</v>
      </c>
      <c r="B1507" s="6" t="str">
        <f>"201505000343"</f>
        <v>201505000343</v>
      </c>
    </row>
    <row r="1508" spans="1:2" x14ac:dyDescent="0.25">
      <c r="A1508" s="6">
        <v>1503</v>
      </c>
      <c r="B1508" s="6" t="str">
        <f>"201505000430"</f>
        <v>201505000430</v>
      </c>
    </row>
    <row r="1509" spans="1:2" x14ac:dyDescent="0.25">
      <c r="A1509" s="6">
        <v>1504</v>
      </c>
      <c r="B1509" s="6" t="str">
        <f>"201506000056"</f>
        <v>201506000056</v>
      </c>
    </row>
    <row r="1510" spans="1:2" x14ac:dyDescent="0.25">
      <c r="A1510" s="6">
        <v>1505</v>
      </c>
      <c r="B1510" s="6" t="str">
        <f>"201506000057"</f>
        <v>201506000057</v>
      </c>
    </row>
    <row r="1511" spans="1:2" x14ac:dyDescent="0.25">
      <c r="A1511" s="6">
        <v>1506</v>
      </c>
      <c r="B1511" s="6" t="str">
        <f>"201506000075"</f>
        <v>201506000075</v>
      </c>
    </row>
    <row r="1512" spans="1:2" x14ac:dyDescent="0.25">
      <c r="A1512" s="6">
        <v>1507</v>
      </c>
      <c r="B1512" s="6" t="str">
        <f>"201506000087"</f>
        <v>201506000087</v>
      </c>
    </row>
    <row r="1513" spans="1:2" x14ac:dyDescent="0.25">
      <c r="A1513" s="6">
        <v>1508</v>
      </c>
      <c r="B1513" s="6" t="str">
        <f>"201506000120"</f>
        <v>201506000120</v>
      </c>
    </row>
    <row r="1514" spans="1:2" x14ac:dyDescent="0.25">
      <c r="A1514" s="6">
        <v>1509</v>
      </c>
      <c r="B1514" s="6" t="str">
        <f>"201506000175"</f>
        <v>201506000175</v>
      </c>
    </row>
    <row r="1515" spans="1:2" x14ac:dyDescent="0.25">
      <c r="A1515" s="6">
        <v>1510</v>
      </c>
      <c r="B1515" s="6" t="str">
        <f>"201506000183"</f>
        <v>201506000183</v>
      </c>
    </row>
    <row r="1516" spans="1:2" x14ac:dyDescent="0.25">
      <c r="A1516" s="6">
        <v>1511</v>
      </c>
      <c r="B1516" s="6" t="str">
        <f>"201506000209"</f>
        <v>201506000209</v>
      </c>
    </row>
    <row r="1517" spans="1:2" x14ac:dyDescent="0.25">
      <c r="A1517" s="6">
        <v>1512</v>
      </c>
      <c r="B1517" s="6" t="str">
        <f>"201506000367"</f>
        <v>201506000367</v>
      </c>
    </row>
    <row r="1518" spans="1:2" x14ac:dyDescent="0.25">
      <c r="A1518" s="6">
        <v>1513</v>
      </c>
      <c r="B1518" s="6" t="str">
        <f>"201506000592"</f>
        <v>201506000592</v>
      </c>
    </row>
    <row r="1519" spans="1:2" x14ac:dyDescent="0.25">
      <c r="A1519" s="6">
        <v>1514</v>
      </c>
      <c r="B1519" s="6" t="str">
        <f>"201506000648"</f>
        <v>201506000648</v>
      </c>
    </row>
    <row r="1520" spans="1:2" x14ac:dyDescent="0.25">
      <c r="A1520" s="6">
        <v>1515</v>
      </c>
      <c r="B1520" s="6" t="str">
        <f>"201506001197"</f>
        <v>201506001197</v>
      </c>
    </row>
    <row r="1521" spans="1:2" x14ac:dyDescent="0.25">
      <c r="A1521" s="6">
        <v>1516</v>
      </c>
      <c r="B1521" s="6" t="str">
        <f>"201506001274"</f>
        <v>201506001274</v>
      </c>
    </row>
    <row r="1522" spans="1:2" x14ac:dyDescent="0.25">
      <c r="A1522" s="6">
        <v>1517</v>
      </c>
      <c r="B1522" s="6" t="str">
        <f>"201506001295"</f>
        <v>201506001295</v>
      </c>
    </row>
    <row r="1523" spans="1:2" x14ac:dyDescent="0.25">
      <c r="A1523" s="6">
        <v>1518</v>
      </c>
      <c r="B1523" s="6" t="str">
        <f>"201506001299"</f>
        <v>201506001299</v>
      </c>
    </row>
    <row r="1524" spans="1:2" x14ac:dyDescent="0.25">
      <c r="A1524" s="6">
        <v>1519</v>
      </c>
      <c r="B1524" s="6" t="str">
        <f>"201506001332"</f>
        <v>201506001332</v>
      </c>
    </row>
    <row r="1525" spans="1:2" x14ac:dyDescent="0.25">
      <c r="A1525" s="6">
        <v>1520</v>
      </c>
      <c r="B1525" s="6" t="str">
        <f>"201506001334"</f>
        <v>201506001334</v>
      </c>
    </row>
    <row r="1526" spans="1:2" x14ac:dyDescent="0.25">
      <c r="A1526" s="6">
        <v>1521</v>
      </c>
      <c r="B1526" s="6" t="str">
        <f>"201506001354"</f>
        <v>201506001354</v>
      </c>
    </row>
    <row r="1527" spans="1:2" x14ac:dyDescent="0.25">
      <c r="A1527" s="6">
        <v>1522</v>
      </c>
      <c r="B1527" s="6" t="str">
        <f>"201506001441"</f>
        <v>201506001441</v>
      </c>
    </row>
    <row r="1528" spans="1:2" x14ac:dyDescent="0.25">
      <c r="A1528" s="6">
        <v>1523</v>
      </c>
      <c r="B1528" s="6" t="str">
        <f>"201506001521"</f>
        <v>201506001521</v>
      </c>
    </row>
    <row r="1529" spans="1:2" x14ac:dyDescent="0.25">
      <c r="A1529" s="6">
        <v>1524</v>
      </c>
      <c r="B1529" s="6" t="str">
        <f>"201506001614"</f>
        <v>201506001614</v>
      </c>
    </row>
    <row r="1530" spans="1:2" x14ac:dyDescent="0.25">
      <c r="A1530" s="6">
        <v>1525</v>
      </c>
      <c r="B1530" s="6" t="str">
        <f>"201506001668"</f>
        <v>201506001668</v>
      </c>
    </row>
    <row r="1531" spans="1:2" x14ac:dyDescent="0.25">
      <c r="A1531" s="6">
        <v>1526</v>
      </c>
      <c r="B1531" s="6" t="str">
        <f>"201506001688"</f>
        <v>201506001688</v>
      </c>
    </row>
    <row r="1532" spans="1:2" x14ac:dyDescent="0.25">
      <c r="A1532" s="6">
        <v>1527</v>
      </c>
      <c r="B1532" s="6" t="str">
        <f>"201506001708"</f>
        <v>201506001708</v>
      </c>
    </row>
    <row r="1533" spans="1:2" x14ac:dyDescent="0.25">
      <c r="A1533" s="6">
        <v>1528</v>
      </c>
      <c r="B1533" s="6" t="str">
        <f>"201506002033"</f>
        <v>201506002033</v>
      </c>
    </row>
    <row r="1534" spans="1:2" x14ac:dyDescent="0.25">
      <c r="A1534" s="6">
        <v>1529</v>
      </c>
      <c r="B1534" s="6" t="str">
        <f>"201506002092"</f>
        <v>201506002092</v>
      </c>
    </row>
    <row r="1535" spans="1:2" x14ac:dyDescent="0.25">
      <c r="A1535" s="6">
        <v>1530</v>
      </c>
      <c r="B1535" s="6" t="str">
        <f>"201506002093"</f>
        <v>201506002093</v>
      </c>
    </row>
    <row r="1536" spans="1:2" x14ac:dyDescent="0.25">
      <c r="A1536" s="6">
        <v>1531</v>
      </c>
      <c r="B1536" s="6" t="str">
        <f>"201506002548"</f>
        <v>201506002548</v>
      </c>
    </row>
    <row r="1537" spans="1:2" x14ac:dyDescent="0.25">
      <c r="A1537" s="6">
        <v>1532</v>
      </c>
      <c r="B1537" s="6" t="str">
        <f>"201506002832"</f>
        <v>201506002832</v>
      </c>
    </row>
    <row r="1538" spans="1:2" x14ac:dyDescent="0.25">
      <c r="A1538" s="6">
        <v>1533</v>
      </c>
      <c r="B1538" s="6" t="str">
        <f>"201506002892"</f>
        <v>201506002892</v>
      </c>
    </row>
    <row r="1539" spans="1:2" x14ac:dyDescent="0.25">
      <c r="A1539" s="6">
        <v>1534</v>
      </c>
      <c r="B1539" s="6" t="str">
        <f>"201506002923"</f>
        <v>201506002923</v>
      </c>
    </row>
    <row r="1540" spans="1:2" x14ac:dyDescent="0.25">
      <c r="A1540" s="6">
        <v>1535</v>
      </c>
      <c r="B1540" s="6" t="str">
        <f>"201506003042"</f>
        <v>201506003042</v>
      </c>
    </row>
    <row r="1541" spans="1:2" x14ac:dyDescent="0.25">
      <c r="A1541" s="6">
        <v>1536</v>
      </c>
      <c r="B1541" s="6" t="str">
        <f>"201506003097"</f>
        <v>201506003097</v>
      </c>
    </row>
    <row r="1542" spans="1:2" x14ac:dyDescent="0.25">
      <c r="A1542" s="6">
        <v>1537</v>
      </c>
      <c r="B1542" s="6" t="str">
        <f>"201506003274"</f>
        <v>201506003274</v>
      </c>
    </row>
    <row r="1543" spans="1:2" x14ac:dyDescent="0.25">
      <c r="A1543" s="6">
        <v>1538</v>
      </c>
      <c r="B1543" s="6" t="str">
        <f>"201506003306"</f>
        <v>201506003306</v>
      </c>
    </row>
    <row r="1544" spans="1:2" x14ac:dyDescent="0.25">
      <c r="A1544" s="6">
        <v>1539</v>
      </c>
      <c r="B1544" s="6" t="str">
        <f>"201506003580"</f>
        <v>201506003580</v>
      </c>
    </row>
    <row r="1545" spans="1:2" x14ac:dyDescent="0.25">
      <c r="A1545" s="6">
        <v>1540</v>
      </c>
      <c r="B1545" s="6" t="str">
        <f>"201506003696"</f>
        <v>201506003696</v>
      </c>
    </row>
    <row r="1546" spans="1:2" x14ac:dyDescent="0.25">
      <c r="A1546" s="6">
        <v>1541</v>
      </c>
      <c r="B1546" s="6" t="str">
        <f>"201506003701"</f>
        <v>201506003701</v>
      </c>
    </row>
    <row r="1547" spans="1:2" x14ac:dyDescent="0.25">
      <c r="A1547" s="6">
        <v>1542</v>
      </c>
      <c r="B1547" s="6" t="str">
        <f>"201506003793"</f>
        <v>201506003793</v>
      </c>
    </row>
    <row r="1548" spans="1:2" x14ac:dyDescent="0.25">
      <c r="A1548" s="6">
        <v>1543</v>
      </c>
      <c r="B1548" s="6" t="str">
        <f>"201506003798"</f>
        <v>201506003798</v>
      </c>
    </row>
    <row r="1549" spans="1:2" x14ac:dyDescent="0.25">
      <c r="A1549" s="6">
        <v>1544</v>
      </c>
      <c r="B1549" s="6" t="str">
        <f>"201506003856"</f>
        <v>201506003856</v>
      </c>
    </row>
    <row r="1550" spans="1:2" x14ac:dyDescent="0.25">
      <c r="A1550" s="6">
        <v>1545</v>
      </c>
      <c r="B1550" s="6" t="str">
        <f>"201506004016"</f>
        <v>201506004016</v>
      </c>
    </row>
    <row r="1551" spans="1:2" x14ac:dyDescent="0.25">
      <c r="A1551" s="6">
        <v>1546</v>
      </c>
      <c r="B1551" s="6" t="str">
        <f>"201507000886"</f>
        <v>201507000886</v>
      </c>
    </row>
    <row r="1552" spans="1:2" x14ac:dyDescent="0.25">
      <c r="A1552" s="6">
        <v>1547</v>
      </c>
      <c r="B1552" s="6" t="str">
        <f>"201507005245"</f>
        <v>201507005245</v>
      </c>
    </row>
    <row r="1553" spans="1:2" x14ac:dyDescent="0.25">
      <c r="A1553" s="6">
        <v>1548</v>
      </c>
      <c r="B1553" s="6" t="str">
        <f>"201508000085"</f>
        <v>201508000085</v>
      </c>
    </row>
    <row r="1554" spans="1:2" x14ac:dyDescent="0.25">
      <c r="A1554" s="6">
        <v>1549</v>
      </c>
      <c r="B1554" s="6" t="str">
        <f>"201510000517"</f>
        <v>201510000517</v>
      </c>
    </row>
    <row r="1555" spans="1:2" x14ac:dyDescent="0.25">
      <c r="A1555" s="6">
        <v>1550</v>
      </c>
      <c r="B1555" s="6" t="str">
        <f>"201510001898"</f>
        <v>201510001898</v>
      </c>
    </row>
    <row r="1556" spans="1:2" x14ac:dyDescent="0.25">
      <c r="A1556" s="6">
        <v>1551</v>
      </c>
      <c r="B1556" s="6" t="str">
        <f>"201510004237"</f>
        <v>201510004237</v>
      </c>
    </row>
    <row r="1557" spans="1:2" x14ac:dyDescent="0.25">
      <c r="A1557" s="6">
        <v>1552</v>
      </c>
      <c r="B1557" s="6" t="str">
        <f>"201511007133"</f>
        <v>201511007133</v>
      </c>
    </row>
    <row r="1558" spans="1:2" x14ac:dyDescent="0.25">
      <c r="A1558" s="6">
        <v>1553</v>
      </c>
      <c r="B1558" s="6" t="str">
        <f>"201511009908"</f>
        <v>201511009908</v>
      </c>
    </row>
    <row r="1559" spans="1:2" x14ac:dyDescent="0.25">
      <c r="A1559" s="6">
        <v>1554</v>
      </c>
      <c r="B1559" s="6" t="str">
        <f>"201511010907"</f>
        <v>201511010907</v>
      </c>
    </row>
    <row r="1560" spans="1:2" x14ac:dyDescent="0.25">
      <c r="A1560" s="6">
        <v>1555</v>
      </c>
      <c r="B1560" s="6" t="str">
        <f>"201511011604"</f>
        <v>201511011604</v>
      </c>
    </row>
    <row r="1561" spans="1:2" x14ac:dyDescent="0.25">
      <c r="A1561" s="6">
        <v>1556</v>
      </c>
      <c r="B1561" s="6" t="str">
        <f>"201511012454"</f>
        <v>201511012454</v>
      </c>
    </row>
    <row r="1562" spans="1:2" x14ac:dyDescent="0.25">
      <c r="A1562" s="6">
        <v>1557</v>
      </c>
      <c r="B1562" s="6" t="str">
        <f>"201511012725"</f>
        <v>201511012725</v>
      </c>
    </row>
    <row r="1563" spans="1:2" x14ac:dyDescent="0.25">
      <c r="A1563" s="6">
        <v>1558</v>
      </c>
      <c r="B1563" s="6" t="str">
        <f>"201511014821"</f>
        <v>201511014821</v>
      </c>
    </row>
    <row r="1564" spans="1:2" x14ac:dyDescent="0.25">
      <c r="A1564" s="6">
        <v>1559</v>
      </c>
      <c r="B1564" s="6" t="str">
        <f>"201511019132"</f>
        <v>201511019132</v>
      </c>
    </row>
    <row r="1565" spans="1:2" x14ac:dyDescent="0.25">
      <c r="A1565" s="6">
        <v>1560</v>
      </c>
      <c r="B1565" s="6" t="str">
        <f>"201511019238"</f>
        <v>201511019238</v>
      </c>
    </row>
    <row r="1566" spans="1:2" x14ac:dyDescent="0.25">
      <c r="A1566" s="6">
        <v>1561</v>
      </c>
      <c r="B1566" s="6" t="str">
        <f>"201511019913"</f>
        <v>201511019913</v>
      </c>
    </row>
    <row r="1567" spans="1:2" x14ac:dyDescent="0.25">
      <c r="A1567" s="6">
        <v>1562</v>
      </c>
      <c r="B1567" s="6" t="str">
        <f>"201511020205"</f>
        <v>201511020205</v>
      </c>
    </row>
    <row r="1568" spans="1:2" x14ac:dyDescent="0.25">
      <c r="A1568" s="6">
        <v>1563</v>
      </c>
      <c r="B1568" s="6" t="str">
        <f>"201511023101"</f>
        <v>201511023101</v>
      </c>
    </row>
    <row r="1569" spans="1:2" x14ac:dyDescent="0.25">
      <c r="A1569" s="6">
        <v>1564</v>
      </c>
      <c r="B1569" s="6" t="str">
        <f>"201511023929"</f>
        <v>201511023929</v>
      </c>
    </row>
    <row r="1570" spans="1:2" x14ac:dyDescent="0.25">
      <c r="A1570" s="6">
        <v>1565</v>
      </c>
      <c r="B1570" s="6" t="str">
        <f>"201511031263"</f>
        <v>201511031263</v>
      </c>
    </row>
    <row r="1571" spans="1:2" x14ac:dyDescent="0.25">
      <c r="A1571" s="6">
        <v>1566</v>
      </c>
      <c r="B1571" s="6" t="str">
        <f>"201511033936"</f>
        <v>201511033936</v>
      </c>
    </row>
    <row r="1572" spans="1:2" x14ac:dyDescent="0.25">
      <c r="A1572" s="6">
        <v>1567</v>
      </c>
      <c r="B1572" s="6" t="str">
        <f>"201511036125"</f>
        <v>201511036125</v>
      </c>
    </row>
    <row r="1573" spans="1:2" x14ac:dyDescent="0.25">
      <c r="A1573" s="6">
        <v>1568</v>
      </c>
      <c r="B1573" s="6" t="str">
        <f>"201511036584"</f>
        <v>201511036584</v>
      </c>
    </row>
    <row r="1574" spans="1:2" x14ac:dyDescent="0.25">
      <c r="A1574" s="6">
        <v>1569</v>
      </c>
      <c r="B1574" s="6" t="str">
        <f>"201511037432"</f>
        <v>201511037432</v>
      </c>
    </row>
    <row r="1575" spans="1:2" x14ac:dyDescent="0.25">
      <c r="A1575" s="6">
        <v>1570</v>
      </c>
      <c r="B1575" s="6" t="str">
        <f>"201511038507"</f>
        <v>201511038507</v>
      </c>
    </row>
    <row r="1576" spans="1:2" x14ac:dyDescent="0.25">
      <c r="A1576" s="6">
        <v>1571</v>
      </c>
      <c r="B1576" s="6" t="str">
        <f>"201511038882"</f>
        <v>201511038882</v>
      </c>
    </row>
    <row r="1577" spans="1:2" x14ac:dyDescent="0.25">
      <c r="A1577" s="6">
        <v>1572</v>
      </c>
      <c r="B1577" s="6" t="str">
        <f>"201511039381"</f>
        <v>201511039381</v>
      </c>
    </row>
    <row r="1578" spans="1:2" x14ac:dyDescent="0.25">
      <c r="A1578" s="6">
        <v>1573</v>
      </c>
      <c r="B1578" s="6" t="str">
        <f>"201511043069"</f>
        <v>201511043069</v>
      </c>
    </row>
    <row r="1579" spans="1:2" x14ac:dyDescent="0.25">
      <c r="A1579" s="6">
        <v>1574</v>
      </c>
      <c r="B1579" s="6" t="str">
        <f>"201512001972"</f>
        <v>201512001972</v>
      </c>
    </row>
    <row r="1580" spans="1:2" x14ac:dyDescent="0.25">
      <c r="A1580" s="6">
        <v>1575</v>
      </c>
      <c r="B1580" s="6" t="str">
        <f>"201512002398"</f>
        <v>201512002398</v>
      </c>
    </row>
    <row r="1581" spans="1:2" x14ac:dyDescent="0.25">
      <c r="A1581" s="6">
        <v>1576</v>
      </c>
      <c r="B1581" s="6" t="str">
        <f>"201512002406"</f>
        <v>201512002406</v>
      </c>
    </row>
    <row r="1582" spans="1:2" x14ac:dyDescent="0.25">
      <c r="A1582" s="6">
        <v>1577</v>
      </c>
      <c r="B1582" s="6" t="str">
        <f>"201512003185"</f>
        <v>201512003185</v>
      </c>
    </row>
    <row r="1583" spans="1:2" x14ac:dyDescent="0.25">
      <c r="A1583" s="6">
        <v>1578</v>
      </c>
      <c r="B1583" s="6" t="str">
        <f>"201512004044"</f>
        <v>201512004044</v>
      </c>
    </row>
    <row r="1584" spans="1:2" x14ac:dyDescent="0.25">
      <c r="A1584" s="6">
        <v>1579</v>
      </c>
      <c r="B1584" s="6" t="str">
        <f>"201601000202"</f>
        <v>201601000202</v>
      </c>
    </row>
    <row r="1585" spans="1:2" x14ac:dyDescent="0.25">
      <c r="A1585" s="6">
        <v>1580</v>
      </c>
      <c r="B1585" s="6" t="str">
        <f>"201601000915"</f>
        <v>201601000915</v>
      </c>
    </row>
    <row r="1586" spans="1:2" x14ac:dyDescent="0.25">
      <c r="A1586" s="6">
        <v>1581</v>
      </c>
      <c r="B1586" s="6" t="str">
        <f>"201601001145"</f>
        <v>201601001145</v>
      </c>
    </row>
    <row r="1587" spans="1:2" x14ac:dyDescent="0.25">
      <c r="A1587" s="6">
        <v>1582</v>
      </c>
      <c r="B1587" s="6" t="str">
        <f>"201602000412"</f>
        <v>201602000412</v>
      </c>
    </row>
    <row r="1588" spans="1:2" x14ac:dyDescent="0.25">
      <c r="A1588" s="6">
        <v>1583</v>
      </c>
      <c r="B1588" s="6" t="str">
        <f>"201603000005"</f>
        <v>201603000005</v>
      </c>
    </row>
    <row r="1589" spans="1:2" x14ac:dyDescent="0.25">
      <c r="A1589" s="6">
        <v>1584</v>
      </c>
      <c r="B1589" s="6" t="str">
        <f>"201603000130"</f>
        <v>201603000130</v>
      </c>
    </row>
    <row r="1590" spans="1:2" x14ac:dyDescent="0.25">
      <c r="A1590" s="6">
        <v>1585</v>
      </c>
      <c r="B1590" s="6" t="str">
        <f>"201603000216"</f>
        <v>201603000216</v>
      </c>
    </row>
    <row r="1591" spans="1:2" x14ac:dyDescent="0.25">
      <c r="A1591" s="6">
        <v>1586</v>
      </c>
      <c r="B1591" s="6" t="str">
        <f>"201603000460"</f>
        <v>201603000460</v>
      </c>
    </row>
    <row r="1592" spans="1:2" x14ac:dyDescent="0.25">
      <c r="A1592" s="6">
        <v>1587</v>
      </c>
      <c r="B1592" s="6" t="str">
        <f>"201604001279"</f>
        <v>201604001279</v>
      </c>
    </row>
    <row r="1593" spans="1:2" x14ac:dyDescent="0.25">
      <c r="A1593" s="6">
        <v>1588</v>
      </c>
      <c r="B1593" s="6" t="str">
        <f>"201604002528"</f>
        <v>201604002528</v>
      </c>
    </row>
    <row r="1594" spans="1:2" x14ac:dyDescent="0.25">
      <c r="A1594" s="6">
        <v>1589</v>
      </c>
      <c r="B1594" s="6" t="str">
        <f>"201604005069"</f>
        <v>201604005069</v>
      </c>
    </row>
    <row r="1595" spans="1:2" x14ac:dyDescent="0.25">
      <c r="A1595" s="6">
        <v>1590</v>
      </c>
      <c r="B1595" s="6" t="str">
        <f>"201604005978"</f>
        <v>201604005978</v>
      </c>
    </row>
  </sheetData>
  <sortState ref="B6:B1595">
    <sortCondition ref="B6:B1595"/>
  </sortState>
  <mergeCells count="3">
    <mergeCell ref="A1:B1"/>
    <mergeCell ref="A2:B2"/>
    <mergeCell ref="A3:B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16"/>
  <sheetViews>
    <sheetView topLeftCell="A1179" zoomScaleNormal="100" workbookViewId="0">
      <selection activeCell="E13" sqref="E13"/>
    </sheetView>
  </sheetViews>
  <sheetFormatPr defaultRowHeight="15" x14ac:dyDescent="0.25"/>
  <cols>
    <col min="1" max="1" width="8.85546875" style="8"/>
    <col min="2" max="2" width="39.140625" customWidth="1"/>
  </cols>
  <sheetData>
    <row r="1" spans="1:2" ht="31.15" customHeight="1" x14ac:dyDescent="0.25">
      <c r="A1" s="11" t="s">
        <v>0</v>
      </c>
      <c r="B1" s="12"/>
    </row>
    <row r="2" spans="1:2" x14ac:dyDescent="0.25">
      <c r="A2" s="13"/>
      <c r="B2" s="14"/>
    </row>
    <row r="3" spans="1:2" ht="106.9" customHeight="1" x14ac:dyDescent="0.25">
      <c r="A3" s="15" t="s">
        <v>5</v>
      </c>
      <c r="B3" s="16"/>
    </row>
    <row r="4" spans="1:2" x14ac:dyDescent="0.25">
      <c r="A4" s="10"/>
      <c r="B4" s="2"/>
    </row>
    <row r="5" spans="1:2" x14ac:dyDescent="0.25">
      <c r="A5" s="9" t="s">
        <v>1</v>
      </c>
      <c r="B5" s="7" t="s">
        <v>2</v>
      </c>
    </row>
    <row r="6" spans="1:2" x14ac:dyDescent="0.25">
      <c r="A6" s="6">
        <v>1</v>
      </c>
      <c r="B6" s="6" t="str">
        <f>"00001784"</f>
        <v>00001784</v>
      </c>
    </row>
    <row r="7" spans="1:2" x14ac:dyDescent="0.25">
      <c r="A7" s="6">
        <v>2</v>
      </c>
      <c r="B7" s="6" t="str">
        <f>"00003080"</f>
        <v>00003080</v>
      </c>
    </row>
    <row r="8" spans="1:2" x14ac:dyDescent="0.25">
      <c r="A8" s="6">
        <v>3</v>
      </c>
      <c r="B8" s="6" t="str">
        <f>"00006651"</f>
        <v>00006651</v>
      </c>
    </row>
    <row r="9" spans="1:2" x14ac:dyDescent="0.25">
      <c r="A9" s="6">
        <v>4</v>
      </c>
      <c r="B9" s="6" t="str">
        <f>"00008508"</f>
        <v>00008508</v>
      </c>
    </row>
    <row r="10" spans="1:2" x14ac:dyDescent="0.25">
      <c r="A10" s="6">
        <v>5</v>
      </c>
      <c r="B10" s="6" t="str">
        <f>"00008605"</f>
        <v>00008605</v>
      </c>
    </row>
    <row r="11" spans="1:2" x14ac:dyDescent="0.25">
      <c r="A11" s="6">
        <v>6</v>
      </c>
      <c r="B11" s="6" t="str">
        <f>"00008876"</f>
        <v>00008876</v>
      </c>
    </row>
    <row r="12" spans="1:2" x14ac:dyDescent="0.25">
      <c r="A12" s="6">
        <v>7</v>
      </c>
      <c r="B12" s="6" t="str">
        <f>"00008985"</f>
        <v>00008985</v>
      </c>
    </row>
    <row r="13" spans="1:2" x14ac:dyDescent="0.25">
      <c r="A13" s="6">
        <v>8</v>
      </c>
      <c r="B13" s="6" t="str">
        <f>"00009756"</f>
        <v>00009756</v>
      </c>
    </row>
    <row r="14" spans="1:2" x14ac:dyDescent="0.25">
      <c r="A14" s="6">
        <v>9</v>
      </c>
      <c r="B14" s="6" t="str">
        <f>"00010103"</f>
        <v>00010103</v>
      </c>
    </row>
    <row r="15" spans="1:2" x14ac:dyDescent="0.25">
      <c r="A15" s="6">
        <v>10</v>
      </c>
      <c r="B15" s="6" t="str">
        <f>"00010214"</f>
        <v>00010214</v>
      </c>
    </row>
    <row r="16" spans="1:2" x14ac:dyDescent="0.25">
      <c r="A16" s="6">
        <v>11</v>
      </c>
      <c r="B16" s="6" t="str">
        <f>"00010644"</f>
        <v>00010644</v>
      </c>
    </row>
    <row r="17" spans="1:2" x14ac:dyDescent="0.25">
      <c r="A17" s="6">
        <v>12</v>
      </c>
      <c r="B17" s="6" t="str">
        <f>"00010806"</f>
        <v>00010806</v>
      </c>
    </row>
    <row r="18" spans="1:2" x14ac:dyDescent="0.25">
      <c r="A18" s="6">
        <v>13</v>
      </c>
      <c r="B18" s="6" t="str">
        <f>"00011070"</f>
        <v>00011070</v>
      </c>
    </row>
    <row r="19" spans="1:2" x14ac:dyDescent="0.25">
      <c r="A19" s="6">
        <v>14</v>
      </c>
      <c r="B19" s="6" t="str">
        <f>"00011229"</f>
        <v>00011229</v>
      </c>
    </row>
    <row r="20" spans="1:2" x14ac:dyDescent="0.25">
      <c r="A20" s="6">
        <v>15</v>
      </c>
      <c r="B20" s="6" t="str">
        <f>"00011392"</f>
        <v>00011392</v>
      </c>
    </row>
    <row r="21" spans="1:2" x14ac:dyDescent="0.25">
      <c r="A21" s="6">
        <v>16</v>
      </c>
      <c r="B21" s="6" t="str">
        <f>"00011590"</f>
        <v>00011590</v>
      </c>
    </row>
    <row r="22" spans="1:2" x14ac:dyDescent="0.25">
      <c r="A22" s="6">
        <v>17</v>
      </c>
      <c r="B22" s="6" t="str">
        <f>"00011923"</f>
        <v>00011923</v>
      </c>
    </row>
    <row r="23" spans="1:2" x14ac:dyDescent="0.25">
      <c r="A23" s="6">
        <v>18</v>
      </c>
      <c r="B23" s="6" t="str">
        <f>"00011932"</f>
        <v>00011932</v>
      </c>
    </row>
    <row r="24" spans="1:2" x14ac:dyDescent="0.25">
      <c r="A24" s="6">
        <v>19</v>
      </c>
      <c r="B24" s="6" t="str">
        <f>"00012067"</f>
        <v>00012067</v>
      </c>
    </row>
    <row r="25" spans="1:2" x14ac:dyDescent="0.25">
      <c r="A25" s="6">
        <v>20</v>
      </c>
      <c r="B25" s="6" t="str">
        <f>"00012382"</f>
        <v>00012382</v>
      </c>
    </row>
    <row r="26" spans="1:2" x14ac:dyDescent="0.25">
      <c r="A26" s="6">
        <v>21</v>
      </c>
      <c r="B26" s="6" t="str">
        <f>"00012604"</f>
        <v>00012604</v>
      </c>
    </row>
    <row r="27" spans="1:2" x14ac:dyDescent="0.25">
      <c r="A27" s="6">
        <v>22</v>
      </c>
      <c r="B27" s="6" t="str">
        <f>"00012840"</f>
        <v>00012840</v>
      </c>
    </row>
    <row r="28" spans="1:2" x14ac:dyDescent="0.25">
      <c r="A28" s="6">
        <v>23</v>
      </c>
      <c r="B28" s="6" t="str">
        <f>"00012847"</f>
        <v>00012847</v>
      </c>
    </row>
    <row r="29" spans="1:2" x14ac:dyDescent="0.25">
      <c r="A29" s="6">
        <v>24</v>
      </c>
      <c r="B29" s="6" t="str">
        <f>"00013430"</f>
        <v>00013430</v>
      </c>
    </row>
    <row r="30" spans="1:2" x14ac:dyDescent="0.25">
      <c r="A30" s="6">
        <v>25</v>
      </c>
      <c r="B30" s="6" t="str">
        <f>"00015731"</f>
        <v>00015731</v>
      </c>
    </row>
    <row r="31" spans="1:2" x14ac:dyDescent="0.25">
      <c r="A31" s="6">
        <v>26</v>
      </c>
      <c r="B31" s="6" t="str">
        <f>"00016134"</f>
        <v>00016134</v>
      </c>
    </row>
    <row r="32" spans="1:2" x14ac:dyDescent="0.25">
      <c r="A32" s="6">
        <v>27</v>
      </c>
      <c r="B32" s="6" t="str">
        <f>"00016735"</f>
        <v>00016735</v>
      </c>
    </row>
    <row r="33" spans="1:2" x14ac:dyDescent="0.25">
      <c r="A33" s="6">
        <v>28</v>
      </c>
      <c r="B33" s="6" t="str">
        <f>"00016827"</f>
        <v>00016827</v>
      </c>
    </row>
    <row r="34" spans="1:2" x14ac:dyDescent="0.25">
      <c r="A34" s="6">
        <v>29</v>
      </c>
      <c r="B34" s="6" t="str">
        <f>"00017329"</f>
        <v>00017329</v>
      </c>
    </row>
    <row r="35" spans="1:2" x14ac:dyDescent="0.25">
      <c r="A35" s="6">
        <v>30</v>
      </c>
      <c r="B35" s="6" t="str">
        <f>"00018193"</f>
        <v>00018193</v>
      </c>
    </row>
    <row r="36" spans="1:2" x14ac:dyDescent="0.25">
      <c r="A36" s="6">
        <v>31</v>
      </c>
      <c r="B36" s="6" t="str">
        <f>"00019316"</f>
        <v>00019316</v>
      </c>
    </row>
    <row r="37" spans="1:2" x14ac:dyDescent="0.25">
      <c r="A37" s="6">
        <v>32</v>
      </c>
      <c r="B37" s="6" t="str">
        <f>"00020037"</f>
        <v>00020037</v>
      </c>
    </row>
    <row r="38" spans="1:2" x14ac:dyDescent="0.25">
      <c r="A38" s="6">
        <v>33</v>
      </c>
      <c r="B38" s="6" t="str">
        <f>"00020071"</f>
        <v>00020071</v>
      </c>
    </row>
    <row r="39" spans="1:2" x14ac:dyDescent="0.25">
      <c r="A39" s="6">
        <v>34</v>
      </c>
      <c r="B39" s="6" t="str">
        <f>"00020320"</f>
        <v>00020320</v>
      </c>
    </row>
    <row r="40" spans="1:2" x14ac:dyDescent="0.25">
      <c r="A40" s="6">
        <v>35</v>
      </c>
      <c r="B40" s="6" t="str">
        <f>"00020463"</f>
        <v>00020463</v>
      </c>
    </row>
    <row r="41" spans="1:2" x14ac:dyDescent="0.25">
      <c r="A41" s="6">
        <v>36</v>
      </c>
      <c r="B41" s="6" t="str">
        <f>"00021286"</f>
        <v>00021286</v>
      </c>
    </row>
    <row r="42" spans="1:2" x14ac:dyDescent="0.25">
      <c r="A42" s="6">
        <v>37</v>
      </c>
      <c r="B42" s="6" t="str">
        <f>"00022612"</f>
        <v>00022612</v>
      </c>
    </row>
    <row r="43" spans="1:2" x14ac:dyDescent="0.25">
      <c r="A43" s="6">
        <v>38</v>
      </c>
      <c r="B43" s="6" t="str">
        <f>"00023470"</f>
        <v>00023470</v>
      </c>
    </row>
    <row r="44" spans="1:2" x14ac:dyDescent="0.25">
      <c r="A44" s="6">
        <v>39</v>
      </c>
      <c r="B44" s="6" t="str">
        <f>"00023964"</f>
        <v>00023964</v>
      </c>
    </row>
    <row r="45" spans="1:2" x14ac:dyDescent="0.25">
      <c r="A45" s="6">
        <v>40</v>
      </c>
      <c r="B45" s="6" t="str">
        <f>"00026467"</f>
        <v>00026467</v>
      </c>
    </row>
    <row r="46" spans="1:2" x14ac:dyDescent="0.25">
      <c r="A46" s="6">
        <v>41</v>
      </c>
      <c r="B46" s="6" t="str">
        <f>"00027798"</f>
        <v>00027798</v>
      </c>
    </row>
    <row r="47" spans="1:2" x14ac:dyDescent="0.25">
      <c r="A47" s="6">
        <v>42</v>
      </c>
      <c r="B47" s="6" t="str">
        <f>"00027875"</f>
        <v>00027875</v>
      </c>
    </row>
    <row r="48" spans="1:2" x14ac:dyDescent="0.25">
      <c r="A48" s="6">
        <v>43</v>
      </c>
      <c r="B48" s="6" t="str">
        <f>"00036826"</f>
        <v>00036826</v>
      </c>
    </row>
    <row r="49" spans="1:2" x14ac:dyDescent="0.25">
      <c r="A49" s="6">
        <v>44</v>
      </c>
      <c r="B49" s="6" t="str">
        <f>"00041318"</f>
        <v>00041318</v>
      </c>
    </row>
    <row r="50" spans="1:2" x14ac:dyDescent="0.25">
      <c r="A50" s="6">
        <v>45</v>
      </c>
      <c r="B50" s="6" t="str">
        <f>"00048992"</f>
        <v>00048992</v>
      </c>
    </row>
    <row r="51" spans="1:2" x14ac:dyDescent="0.25">
      <c r="A51" s="6">
        <v>46</v>
      </c>
      <c r="B51" s="6" t="str">
        <f>"00068089"</f>
        <v>00068089</v>
      </c>
    </row>
    <row r="52" spans="1:2" x14ac:dyDescent="0.25">
      <c r="A52" s="6">
        <v>47</v>
      </c>
      <c r="B52" s="6" t="str">
        <f>"00070043"</f>
        <v>00070043</v>
      </c>
    </row>
    <row r="53" spans="1:2" x14ac:dyDescent="0.25">
      <c r="A53" s="6">
        <v>48</v>
      </c>
      <c r="B53" s="6" t="str">
        <f>"00070197"</f>
        <v>00070197</v>
      </c>
    </row>
    <row r="54" spans="1:2" x14ac:dyDescent="0.25">
      <c r="A54" s="6">
        <v>49</v>
      </c>
      <c r="B54" s="6" t="str">
        <f>"00070642"</f>
        <v>00070642</v>
      </c>
    </row>
    <row r="55" spans="1:2" x14ac:dyDescent="0.25">
      <c r="A55" s="6">
        <v>50</v>
      </c>
      <c r="B55" s="6" t="str">
        <f>"00075043"</f>
        <v>00075043</v>
      </c>
    </row>
    <row r="56" spans="1:2" x14ac:dyDescent="0.25">
      <c r="A56" s="6">
        <v>51</v>
      </c>
      <c r="B56" s="6" t="str">
        <f>"00076108"</f>
        <v>00076108</v>
      </c>
    </row>
    <row r="57" spans="1:2" x14ac:dyDescent="0.25">
      <c r="A57" s="6">
        <v>52</v>
      </c>
      <c r="B57" s="6" t="str">
        <f>"00076808"</f>
        <v>00076808</v>
      </c>
    </row>
    <row r="58" spans="1:2" x14ac:dyDescent="0.25">
      <c r="A58" s="6">
        <v>53</v>
      </c>
      <c r="B58" s="6" t="str">
        <f>"00079126"</f>
        <v>00079126</v>
      </c>
    </row>
    <row r="59" spans="1:2" x14ac:dyDescent="0.25">
      <c r="A59" s="6">
        <v>54</v>
      </c>
      <c r="B59" s="6" t="str">
        <f>"00083037"</f>
        <v>00083037</v>
      </c>
    </row>
    <row r="60" spans="1:2" x14ac:dyDescent="0.25">
      <c r="A60" s="6">
        <v>55</v>
      </c>
      <c r="B60" s="6" t="str">
        <f>"00084471"</f>
        <v>00084471</v>
      </c>
    </row>
    <row r="61" spans="1:2" x14ac:dyDescent="0.25">
      <c r="A61" s="6">
        <v>56</v>
      </c>
      <c r="B61" s="6" t="str">
        <f>"00085794"</f>
        <v>00085794</v>
      </c>
    </row>
    <row r="62" spans="1:2" x14ac:dyDescent="0.25">
      <c r="A62" s="6">
        <v>57</v>
      </c>
      <c r="B62" s="6" t="str">
        <f>"00086541"</f>
        <v>00086541</v>
      </c>
    </row>
    <row r="63" spans="1:2" x14ac:dyDescent="0.25">
      <c r="A63" s="6">
        <v>58</v>
      </c>
      <c r="B63" s="6" t="str">
        <f>"00095117"</f>
        <v>00095117</v>
      </c>
    </row>
    <row r="64" spans="1:2" x14ac:dyDescent="0.25">
      <c r="A64" s="6">
        <v>59</v>
      </c>
      <c r="B64" s="6" t="str">
        <f>"00096669"</f>
        <v>00096669</v>
      </c>
    </row>
    <row r="65" spans="1:2" x14ac:dyDescent="0.25">
      <c r="A65" s="6">
        <v>60</v>
      </c>
      <c r="B65" s="6" t="str">
        <f>"00098809"</f>
        <v>00098809</v>
      </c>
    </row>
    <row r="66" spans="1:2" x14ac:dyDescent="0.25">
      <c r="A66" s="6">
        <v>61</v>
      </c>
      <c r="B66" s="6" t="str">
        <f>"00099263"</f>
        <v>00099263</v>
      </c>
    </row>
    <row r="67" spans="1:2" x14ac:dyDescent="0.25">
      <c r="A67" s="6">
        <v>62</v>
      </c>
      <c r="B67" s="6" t="str">
        <f>"00102977"</f>
        <v>00102977</v>
      </c>
    </row>
    <row r="68" spans="1:2" x14ac:dyDescent="0.25">
      <c r="A68" s="6">
        <v>63</v>
      </c>
      <c r="B68" s="6" t="str">
        <f>"00104236"</f>
        <v>00104236</v>
      </c>
    </row>
    <row r="69" spans="1:2" x14ac:dyDescent="0.25">
      <c r="A69" s="6">
        <v>64</v>
      </c>
      <c r="B69" s="6" t="str">
        <f>"00104272"</f>
        <v>00104272</v>
      </c>
    </row>
    <row r="70" spans="1:2" x14ac:dyDescent="0.25">
      <c r="A70" s="6">
        <v>65</v>
      </c>
      <c r="B70" s="6" t="str">
        <f>"00105378"</f>
        <v>00105378</v>
      </c>
    </row>
    <row r="71" spans="1:2" x14ac:dyDescent="0.25">
      <c r="A71" s="6">
        <v>66</v>
      </c>
      <c r="B71" s="6" t="str">
        <f>"00105507"</f>
        <v>00105507</v>
      </c>
    </row>
    <row r="72" spans="1:2" x14ac:dyDescent="0.25">
      <c r="A72" s="6">
        <v>67</v>
      </c>
      <c r="B72" s="6" t="str">
        <f>"00106699"</f>
        <v>00106699</v>
      </c>
    </row>
    <row r="73" spans="1:2" x14ac:dyDescent="0.25">
      <c r="A73" s="6">
        <v>68</v>
      </c>
      <c r="B73" s="6" t="str">
        <f>"00106882"</f>
        <v>00106882</v>
      </c>
    </row>
    <row r="74" spans="1:2" x14ac:dyDescent="0.25">
      <c r="A74" s="6">
        <v>69</v>
      </c>
      <c r="B74" s="6" t="str">
        <f>"00107319"</f>
        <v>00107319</v>
      </c>
    </row>
    <row r="75" spans="1:2" x14ac:dyDescent="0.25">
      <c r="A75" s="6">
        <v>70</v>
      </c>
      <c r="B75" s="6" t="str">
        <f>"00107550"</f>
        <v>00107550</v>
      </c>
    </row>
    <row r="76" spans="1:2" x14ac:dyDescent="0.25">
      <c r="A76" s="6">
        <v>71</v>
      </c>
      <c r="B76" s="6" t="str">
        <f>"00107699"</f>
        <v>00107699</v>
      </c>
    </row>
    <row r="77" spans="1:2" x14ac:dyDescent="0.25">
      <c r="A77" s="6">
        <v>72</v>
      </c>
      <c r="B77" s="6" t="str">
        <f>"00108095"</f>
        <v>00108095</v>
      </c>
    </row>
    <row r="78" spans="1:2" x14ac:dyDescent="0.25">
      <c r="A78" s="6">
        <v>73</v>
      </c>
      <c r="B78" s="6" t="str">
        <f>"00108161"</f>
        <v>00108161</v>
      </c>
    </row>
    <row r="79" spans="1:2" x14ac:dyDescent="0.25">
      <c r="A79" s="6">
        <v>74</v>
      </c>
      <c r="B79" s="6" t="str">
        <f>"00108507"</f>
        <v>00108507</v>
      </c>
    </row>
    <row r="80" spans="1:2" x14ac:dyDescent="0.25">
      <c r="A80" s="6">
        <v>75</v>
      </c>
      <c r="B80" s="6" t="str">
        <f>"00108647"</f>
        <v>00108647</v>
      </c>
    </row>
    <row r="81" spans="1:2" x14ac:dyDescent="0.25">
      <c r="A81" s="6">
        <v>76</v>
      </c>
      <c r="B81" s="6" t="str">
        <f>"00109275"</f>
        <v>00109275</v>
      </c>
    </row>
    <row r="82" spans="1:2" x14ac:dyDescent="0.25">
      <c r="A82" s="6">
        <v>77</v>
      </c>
      <c r="B82" s="6" t="str">
        <f>"00109648"</f>
        <v>00109648</v>
      </c>
    </row>
    <row r="83" spans="1:2" x14ac:dyDescent="0.25">
      <c r="A83" s="6">
        <v>78</v>
      </c>
      <c r="B83" s="6" t="str">
        <f>"00109721"</f>
        <v>00109721</v>
      </c>
    </row>
    <row r="84" spans="1:2" x14ac:dyDescent="0.25">
      <c r="A84" s="6">
        <v>79</v>
      </c>
      <c r="B84" s="6" t="str">
        <f>"00110289"</f>
        <v>00110289</v>
      </c>
    </row>
    <row r="85" spans="1:2" x14ac:dyDescent="0.25">
      <c r="A85" s="6">
        <v>80</v>
      </c>
      <c r="B85" s="6" t="str">
        <f>"00110679"</f>
        <v>00110679</v>
      </c>
    </row>
    <row r="86" spans="1:2" x14ac:dyDescent="0.25">
      <c r="A86" s="6">
        <v>81</v>
      </c>
      <c r="B86" s="6" t="str">
        <f>"00110754"</f>
        <v>00110754</v>
      </c>
    </row>
    <row r="87" spans="1:2" x14ac:dyDescent="0.25">
      <c r="A87" s="6">
        <v>82</v>
      </c>
      <c r="B87" s="6" t="str">
        <f>"00111101"</f>
        <v>00111101</v>
      </c>
    </row>
    <row r="88" spans="1:2" x14ac:dyDescent="0.25">
      <c r="A88" s="6">
        <v>83</v>
      </c>
      <c r="B88" s="6" t="str">
        <f>"00111419"</f>
        <v>00111419</v>
      </c>
    </row>
    <row r="89" spans="1:2" x14ac:dyDescent="0.25">
      <c r="A89" s="6">
        <v>84</v>
      </c>
      <c r="B89" s="6" t="str">
        <f>"00111547"</f>
        <v>00111547</v>
      </c>
    </row>
    <row r="90" spans="1:2" x14ac:dyDescent="0.25">
      <c r="A90" s="6">
        <v>85</v>
      </c>
      <c r="B90" s="6" t="str">
        <f>"00111759"</f>
        <v>00111759</v>
      </c>
    </row>
    <row r="91" spans="1:2" x14ac:dyDescent="0.25">
      <c r="A91" s="6">
        <v>86</v>
      </c>
      <c r="B91" s="6" t="str">
        <f>"00111790"</f>
        <v>00111790</v>
      </c>
    </row>
    <row r="92" spans="1:2" x14ac:dyDescent="0.25">
      <c r="A92" s="6">
        <v>87</v>
      </c>
      <c r="B92" s="6" t="str">
        <f>"00112194"</f>
        <v>00112194</v>
      </c>
    </row>
    <row r="93" spans="1:2" x14ac:dyDescent="0.25">
      <c r="A93" s="6">
        <v>88</v>
      </c>
      <c r="B93" s="6" t="str">
        <f>"00112389"</f>
        <v>00112389</v>
      </c>
    </row>
    <row r="94" spans="1:2" x14ac:dyDescent="0.25">
      <c r="A94" s="6">
        <v>89</v>
      </c>
      <c r="B94" s="6" t="str">
        <f>"00112646"</f>
        <v>00112646</v>
      </c>
    </row>
    <row r="95" spans="1:2" x14ac:dyDescent="0.25">
      <c r="A95" s="6">
        <v>90</v>
      </c>
      <c r="B95" s="6" t="str">
        <f>"00123001"</f>
        <v>00123001</v>
      </c>
    </row>
    <row r="96" spans="1:2" x14ac:dyDescent="0.25">
      <c r="A96" s="6">
        <v>91</v>
      </c>
      <c r="B96" s="6" t="str">
        <f>"00123631"</f>
        <v>00123631</v>
      </c>
    </row>
    <row r="97" spans="1:2" x14ac:dyDescent="0.25">
      <c r="A97" s="6">
        <v>92</v>
      </c>
      <c r="B97" s="6" t="str">
        <f>"00125253"</f>
        <v>00125253</v>
      </c>
    </row>
    <row r="98" spans="1:2" x14ac:dyDescent="0.25">
      <c r="A98" s="6">
        <v>93</v>
      </c>
      <c r="B98" s="6" t="str">
        <f>"00128704"</f>
        <v>00128704</v>
      </c>
    </row>
    <row r="99" spans="1:2" x14ac:dyDescent="0.25">
      <c r="A99" s="6">
        <v>94</v>
      </c>
      <c r="B99" s="6" t="str">
        <f>"00128796"</f>
        <v>00128796</v>
      </c>
    </row>
    <row r="100" spans="1:2" x14ac:dyDescent="0.25">
      <c r="A100" s="6">
        <v>95</v>
      </c>
      <c r="B100" s="6" t="str">
        <f>"00129609"</f>
        <v>00129609</v>
      </c>
    </row>
    <row r="101" spans="1:2" x14ac:dyDescent="0.25">
      <c r="A101" s="6">
        <v>96</v>
      </c>
      <c r="B101" s="6" t="str">
        <f>"00140820"</f>
        <v>00140820</v>
      </c>
    </row>
    <row r="102" spans="1:2" x14ac:dyDescent="0.25">
      <c r="A102" s="6">
        <v>97</v>
      </c>
      <c r="B102" s="6" t="str">
        <f>"00145225"</f>
        <v>00145225</v>
      </c>
    </row>
    <row r="103" spans="1:2" x14ac:dyDescent="0.25">
      <c r="A103" s="6">
        <v>98</v>
      </c>
      <c r="B103" s="6" t="str">
        <f>"00145733"</f>
        <v>00145733</v>
      </c>
    </row>
    <row r="104" spans="1:2" x14ac:dyDescent="0.25">
      <c r="A104" s="6">
        <v>99</v>
      </c>
      <c r="B104" s="6" t="str">
        <f>"00145860"</f>
        <v>00145860</v>
      </c>
    </row>
    <row r="105" spans="1:2" x14ac:dyDescent="0.25">
      <c r="A105" s="6">
        <v>100</v>
      </c>
      <c r="B105" s="6" t="str">
        <f>"00146147"</f>
        <v>00146147</v>
      </c>
    </row>
    <row r="106" spans="1:2" x14ac:dyDescent="0.25">
      <c r="A106" s="6">
        <v>101</v>
      </c>
      <c r="B106" s="6" t="str">
        <f>"00147022"</f>
        <v>00147022</v>
      </c>
    </row>
    <row r="107" spans="1:2" x14ac:dyDescent="0.25">
      <c r="A107" s="6">
        <v>102</v>
      </c>
      <c r="B107" s="6" t="str">
        <f>"00147030"</f>
        <v>00147030</v>
      </c>
    </row>
    <row r="108" spans="1:2" x14ac:dyDescent="0.25">
      <c r="A108" s="6">
        <v>103</v>
      </c>
      <c r="B108" s="6" t="str">
        <f>"00147111"</f>
        <v>00147111</v>
      </c>
    </row>
    <row r="109" spans="1:2" x14ac:dyDescent="0.25">
      <c r="A109" s="6">
        <v>104</v>
      </c>
      <c r="B109" s="6" t="str">
        <f>"00147192"</f>
        <v>00147192</v>
      </c>
    </row>
    <row r="110" spans="1:2" x14ac:dyDescent="0.25">
      <c r="A110" s="6">
        <v>105</v>
      </c>
      <c r="B110" s="6" t="str">
        <f>"00147721"</f>
        <v>00147721</v>
      </c>
    </row>
    <row r="111" spans="1:2" x14ac:dyDescent="0.25">
      <c r="A111" s="6">
        <v>106</v>
      </c>
      <c r="B111" s="6" t="str">
        <f>"00147949"</f>
        <v>00147949</v>
      </c>
    </row>
    <row r="112" spans="1:2" x14ac:dyDescent="0.25">
      <c r="A112" s="6">
        <v>107</v>
      </c>
      <c r="B112" s="6" t="str">
        <f>"00148712"</f>
        <v>00148712</v>
      </c>
    </row>
    <row r="113" spans="1:2" x14ac:dyDescent="0.25">
      <c r="A113" s="6">
        <v>108</v>
      </c>
      <c r="B113" s="6" t="str">
        <f>"00148988"</f>
        <v>00148988</v>
      </c>
    </row>
    <row r="114" spans="1:2" x14ac:dyDescent="0.25">
      <c r="A114" s="6">
        <v>109</v>
      </c>
      <c r="B114" s="6" t="str">
        <f>"00148994"</f>
        <v>00148994</v>
      </c>
    </row>
    <row r="115" spans="1:2" x14ac:dyDescent="0.25">
      <c r="A115" s="6">
        <v>110</v>
      </c>
      <c r="B115" s="6" t="str">
        <f>"00150009"</f>
        <v>00150009</v>
      </c>
    </row>
    <row r="116" spans="1:2" x14ac:dyDescent="0.25">
      <c r="A116" s="6">
        <v>111</v>
      </c>
      <c r="B116" s="6" t="str">
        <f>"00150188"</f>
        <v>00150188</v>
      </c>
    </row>
    <row r="117" spans="1:2" x14ac:dyDescent="0.25">
      <c r="A117" s="6">
        <v>112</v>
      </c>
      <c r="B117" s="6" t="str">
        <f>"00150721"</f>
        <v>00150721</v>
      </c>
    </row>
    <row r="118" spans="1:2" x14ac:dyDescent="0.25">
      <c r="A118" s="6">
        <v>113</v>
      </c>
      <c r="B118" s="6" t="str">
        <f>"00151935"</f>
        <v>00151935</v>
      </c>
    </row>
    <row r="119" spans="1:2" x14ac:dyDescent="0.25">
      <c r="A119" s="6">
        <v>114</v>
      </c>
      <c r="B119" s="6" t="str">
        <f>"00152136"</f>
        <v>00152136</v>
      </c>
    </row>
    <row r="120" spans="1:2" x14ac:dyDescent="0.25">
      <c r="A120" s="6">
        <v>115</v>
      </c>
      <c r="B120" s="6" t="str">
        <f>"00152280"</f>
        <v>00152280</v>
      </c>
    </row>
    <row r="121" spans="1:2" x14ac:dyDescent="0.25">
      <c r="A121" s="6">
        <v>116</v>
      </c>
      <c r="B121" s="6" t="str">
        <f>"00152345"</f>
        <v>00152345</v>
      </c>
    </row>
    <row r="122" spans="1:2" x14ac:dyDescent="0.25">
      <c r="A122" s="6">
        <v>117</v>
      </c>
      <c r="B122" s="6" t="str">
        <f>"00153227"</f>
        <v>00153227</v>
      </c>
    </row>
    <row r="123" spans="1:2" x14ac:dyDescent="0.25">
      <c r="A123" s="6">
        <v>118</v>
      </c>
      <c r="B123" s="6" t="str">
        <f>"00153384"</f>
        <v>00153384</v>
      </c>
    </row>
    <row r="124" spans="1:2" x14ac:dyDescent="0.25">
      <c r="A124" s="6">
        <v>119</v>
      </c>
      <c r="B124" s="6" t="str">
        <f>"00153752"</f>
        <v>00153752</v>
      </c>
    </row>
    <row r="125" spans="1:2" x14ac:dyDescent="0.25">
      <c r="A125" s="6">
        <v>120</v>
      </c>
      <c r="B125" s="6" t="str">
        <f>"00154296"</f>
        <v>00154296</v>
      </c>
    </row>
    <row r="126" spans="1:2" x14ac:dyDescent="0.25">
      <c r="A126" s="6">
        <v>121</v>
      </c>
      <c r="B126" s="6" t="str">
        <f>"00154340"</f>
        <v>00154340</v>
      </c>
    </row>
    <row r="127" spans="1:2" x14ac:dyDescent="0.25">
      <c r="A127" s="6">
        <v>122</v>
      </c>
      <c r="B127" s="6" t="str">
        <f>"00155385"</f>
        <v>00155385</v>
      </c>
    </row>
    <row r="128" spans="1:2" x14ac:dyDescent="0.25">
      <c r="A128" s="6">
        <v>123</v>
      </c>
      <c r="B128" s="6" t="str">
        <f>"00155558"</f>
        <v>00155558</v>
      </c>
    </row>
    <row r="129" spans="1:2" x14ac:dyDescent="0.25">
      <c r="A129" s="6">
        <v>124</v>
      </c>
      <c r="B129" s="6" t="str">
        <f>"00156030"</f>
        <v>00156030</v>
      </c>
    </row>
    <row r="130" spans="1:2" x14ac:dyDescent="0.25">
      <c r="A130" s="6">
        <v>125</v>
      </c>
      <c r="B130" s="6" t="str">
        <f>"00156207"</f>
        <v>00156207</v>
      </c>
    </row>
    <row r="131" spans="1:2" x14ac:dyDescent="0.25">
      <c r="A131" s="6">
        <v>126</v>
      </c>
      <c r="B131" s="6" t="str">
        <f>"00157466"</f>
        <v>00157466</v>
      </c>
    </row>
    <row r="132" spans="1:2" x14ac:dyDescent="0.25">
      <c r="A132" s="6">
        <v>127</v>
      </c>
      <c r="B132" s="6" t="str">
        <f>"00157924"</f>
        <v>00157924</v>
      </c>
    </row>
    <row r="133" spans="1:2" x14ac:dyDescent="0.25">
      <c r="A133" s="6">
        <v>128</v>
      </c>
      <c r="B133" s="6" t="str">
        <f>"00158093"</f>
        <v>00158093</v>
      </c>
    </row>
    <row r="134" spans="1:2" x14ac:dyDescent="0.25">
      <c r="A134" s="6">
        <v>129</v>
      </c>
      <c r="B134" s="6" t="str">
        <f>"00158234"</f>
        <v>00158234</v>
      </c>
    </row>
    <row r="135" spans="1:2" x14ac:dyDescent="0.25">
      <c r="A135" s="6">
        <v>130</v>
      </c>
      <c r="B135" s="6" t="str">
        <f>"00158236"</f>
        <v>00158236</v>
      </c>
    </row>
    <row r="136" spans="1:2" x14ac:dyDescent="0.25">
      <c r="A136" s="6">
        <v>131</v>
      </c>
      <c r="B136" s="6" t="str">
        <f>"00158378"</f>
        <v>00158378</v>
      </c>
    </row>
    <row r="137" spans="1:2" x14ac:dyDescent="0.25">
      <c r="A137" s="6">
        <v>132</v>
      </c>
      <c r="B137" s="6" t="str">
        <f>"00158409"</f>
        <v>00158409</v>
      </c>
    </row>
    <row r="138" spans="1:2" x14ac:dyDescent="0.25">
      <c r="A138" s="6">
        <v>133</v>
      </c>
      <c r="B138" s="6" t="str">
        <f>"00158519"</f>
        <v>00158519</v>
      </c>
    </row>
    <row r="139" spans="1:2" x14ac:dyDescent="0.25">
      <c r="A139" s="6">
        <v>134</v>
      </c>
      <c r="B139" s="6" t="str">
        <f>"00158824"</f>
        <v>00158824</v>
      </c>
    </row>
    <row r="140" spans="1:2" x14ac:dyDescent="0.25">
      <c r="A140" s="6">
        <v>135</v>
      </c>
      <c r="B140" s="6" t="str">
        <f>"00158862"</f>
        <v>00158862</v>
      </c>
    </row>
    <row r="141" spans="1:2" x14ac:dyDescent="0.25">
      <c r="A141" s="6">
        <v>136</v>
      </c>
      <c r="B141" s="6" t="str">
        <f>"00158892"</f>
        <v>00158892</v>
      </c>
    </row>
    <row r="142" spans="1:2" x14ac:dyDescent="0.25">
      <c r="A142" s="6">
        <v>137</v>
      </c>
      <c r="B142" s="6" t="str">
        <f>"00159059"</f>
        <v>00159059</v>
      </c>
    </row>
    <row r="143" spans="1:2" x14ac:dyDescent="0.25">
      <c r="A143" s="6">
        <v>138</v>
      </c>
      <c r="B143" s="6" t="str">
        <f>"00159271"</f>
        <v>00159271</v>
      </c>
    </row>
    <row r="144" spans="1:2" x14ac:dyDescent="0.25">
      <c r="A144" s="6">
        <v>139</v>
      </c>
      <c r="B144" s="6" t="str">
        <f>"00160020"</f>
        <v>00160020</v>
      </c>
    </row>
    <row r="145" spans="1:2" x14ac:dyDescent="0.25">
      <c r="A145" s="6">
        <v>140</v>
      </c>
      <c r="B145" s="6" t="str">
        <f>"00160372"</f>
        <v>00160372</v>
      </c>
    </row>
    <row r="146" spans="1:2" x14ac:dyDescent="0.25">
      <c r="A146" s="6">
        <v>141</v>
      </c>
      <c r="B146" s="6" t="str">
        <f>"00160417"</f>
        <v>00160417</v>
      </c>
    </row>
    <row r="147" spans="1:2" x14ac:dyDescent="0.25">
      <c r="A147" s="6">
        <v>142</v>
      </c>
      <c r="B147" s="6" t="str">
        <f>"00160472"</f>
        <v>00160472</v>
      </c>
    </row>
    <row r="148" spans="1:2" x14ac:dyDescent="0.25">
      <c r="A148" s="6">
        <v>143</v>
      </c>
      <c r="B148" s="6" t="str">
        <f>"00160676"</f>
        <v>00160676</v>
      </c>
    </row>
    <row r="149" spans="1:2" x14ac:dyDescent="0.25">
      <c r="A149" s="6">
        <v>144</v>
      </c>
      <c r="B149" s="6" t="str">
        <f>"00161018"</f>
        <v>00161018</v>
      </c>
    </row>
    <row r="150" spans="1:2" x14ac:dyDescent="0.25">
      <c r="A150" s="6">
        <v>145</v>
      </c>
      <c r="B150" s="6" t="str">
        <f>"00161053"</f>
        <v>00161053</v>
      </c>
    </row>
    <row r="151" spans="1:2" x14ac:dyDescent="0.25">
      <c r="A151" s="6">
        <v>146</v>
      </c>
      <c r="B151" s="6" t="str">
        <f>"00161477"</f>
        <v>00161477</v>
      </c>
    </row>
    <row r="152" spans="1:2" x14ac:dyDescent="0.25">
      <c r="A152" s="6">
        <v>147</v>
      </c>
      <c r="B152" s="6" t="str">
        <f>"00161554"</f>
        <v>00161554</v>
      </c>
    </row>
    <row r="153" spans="1:2" x14ac:dyDescent="0.25">
      <c r="A153" s="6">
        <v>148</v>
      </c>
      <c r="B153" s="6" t="str">
        <f>"00161571"</f>
        <v>00161571</v>
      </c>
    </row>
    <row r="154" spans="1:2" x14ac:dyDescent="0.25">
      <c r="A154" s="6">
        <v>149</v>
      </c>
      <c r="B154" s="6" t="str">
        <f>"00161617"</f>
        <v>00161617</v>
      </c>
    </row>
    <row r="155" spans="1:2" x14ac:dyDescent="0.25">
      <c r="A155" s="6">
        <v>150</v>
      </c>
      <c r="B155" s="6" t="str">
        <f>"00161900"</f>
        <v>00161900</v>
      </c>
    </row>
    <row r="156" spans="1:2" x14ac:dyDescent="0.25">
      <c r="A156" s="6">
        <v>151</v>
      </c>
      <c r="B156" s="6" t="str">
        <f>"00162053"</f>
        <v>00162053</v>
      </c>
    </row>
    <row r="157" spans="1:2" x14ac:dyDescent="0.25">
      <c r="A157" s="6">
        <v>152</v>
      </c>
      <c r="B157" s="6" t="str">
        <f>"00162234"</f>
        <v>00162234</v>
      </c>
    </row>
    <row r="158" spans="1:2" x14ac:dyDescent="0.25">
      <c r="A158" s="6">
        <v>153</v>
      </c>
      <c r="B158" s="6" t="str">
        <f>"00163670"</f>
        <v>00163670</v>
      </c>
    </row>
    <row r="159" spans="1:2" x14ac:dyDescent="0.25">
      <c r="A159" s="6">
        <v>154</v>
      </c>
      <c r="B159" s="6" t="str">
        <f>"00163684"</f>
        <v>00163684</v>
      </c>
    </row>
    <row r="160" spans="1:2" x14ac:dyDescent="0.25">
      <c r="A160" s="6">
        <v>155</v>
      </c>
      <c r="B160" s="6" t="str">
        <f>"00163827"</f>
        <v>00163827</v>
      </c>
    </row>
    <row r="161" spans="1:2" x14ac:dyDescent="0.25">
      <c r="A161" s="6">
        <v>156</v>
      </c>
      <c r="B161" s="6" t="str">
        <f>"00163866"</f>
        <v>00163866</v>
      </c>
    </row>
    <row r="162" spans="1:2" x14ac:dyDescent="0.25">
      <c r="A162" s="6">
        <v>157</v>
      </c>
      <c r="B162" s="6" t="str">
        <f>"00164315"</f>
        <v>00164315</v>
      </c>
    </row>
    <row r="163" spans="1:2" x14ac:dyDescent="0.25">
      <c r="A163" s="6">
        <v>158</v>
      </c>
      <c r="B163" s="6" t="str">
        <f>"00166774"</f>
        <v>00166774</v>
      </c>
    </row>
    <row r="164" spans="1:2" x14ac:dyDescent="0.25">
      <c r="A164" s="6">
        <v>159</v>
      </c>
      <c r="B164" s="6" t="str">
        <f>"00170522"</f>
        <v>00170522</v>
      </c>
    </row>
    <row r="165" spans="1:2" x14ac:dyDescent="0.25">
      <c r="A165" s="6">
        <v>160</v>
      </c>
      <c r="B165" s="6" t="str">
        <f>"00173199"</f>
        <v>00173199</v>
      </c>
    </row>
    <row r="166" spans="1:2" x14ac:dyDescent="0.25">
      <c r="A166" s="6">
        <v>161</v>
      </c>
      <c r="B166" s="6" t="str">
        <f>"00173523"</f>
        <v>00173523</v>
      </c>
    </row>
    <row r="167" spans="1:2" x14ac:dyDescent="0.25">
      <c r="A167" s="6">
        <v>162</v>
      </c>
      <c r="B167" s="6" t="str">
        <f>"00173550"</f>
        <v>00173550</v>
      </c>
    </row>
    <row r="168" spans="1:2" x14ac:dyDescent="0.25">
      <c r="A168" s="6">
        <v>163</v>
      </c>
      <c r="B168" s="6" t="str">
        <f>"00173771"</f>
        <v>00173771</v>
      </c>
    </row>
    <row r="169" spans="1:2" x14ac:dyDescent="0.25">
      <c r="A169" s="6">
        <v>164</v>
      </c>
      <c r="B169" s="6" t="str">
        <f>"00173956"</f>
        <v>00173956</v>
      </c>
    </row>
    <row r="170" spans="1:2" x14ac:dyDescent="0.25">
      <c r="A170" s="6">
        <v>165</v>
      </c>
      <c r="B170" s="6" t="str">
        <f>"00174023"</f>
        <v>00174023</v>
      </c>
    </row>
    <row r="171" spans="1:2" x14ac:dyDescent="0.25">
      <c r="A171" s="6">
        <v>166</v>
      </c>
      <c r="B171" s="6" t="str">
        <f>"00174150"</f>
        <v>00174150</v>
      </c>
    </row>
    <row r="172" spans="1:2" x14ac:dyDescent="0.25">
      <c r="A172" s="6">
        <v>167</v>
      </c>
      <c r="B172" s="6" t="str">
        <f>"00174154"</f>
        <v>00174154</v>
      </c>
    </row>
    <row r="173" spans="1:2" x14ac:dyDescent="0.25">
      <c r="A173" s="6">
        <v>168</v>
      </c>
      <c r="B173" s="6" t="str">
        <f>"00174970"</f>
        <v>00174970</v>
      </c>
    </row>
    <row r="174" spans="1:2" x14ac:dyDescent="0.25">
      <c r="A174" s="6">
        <v>169</v>
      </c>
      <c r="B174" s="6" t="str">
        <f>"00175668"</f>
        <v>00175668</v>
      </c>
    </row>
    <row r="175" spans="1:2" x14ac:dyDescent="0.25">
      <c r="A175" s="6">
        <v>170</v>
      </c>
      <c r="B175" s="6" t="str">
        <f>"00175674"</f>
        <v>00175674</v>
      </c>
    </row>
    <row r="176" spans="1:2" x14ac:dyDescent="0.25">
      <c r="A176" s="6">
        <v>171</v>
      </c>
      <c r="B176" s="6" t="str">
        <f>"00175891"</f>
        <v>00175891</v>
      </c>
    </row>
    <row r="177" spans="1:2" x14ac:dyDescent="0.25">
      <c r="A177" s="6">
        <v>172</v>
      </c>
      <c r="B177" s="6" t="str">
        <f>"00175998"</f>
        <v>00175998</v>
      </c>
    </row>
    <row r="178" spans="1:2" x14ac:dyDescent="0.25">
      <c r="A178" s="6">
        <v>173</v>
      </c>
      <c r="B178" s="6" t="str">
        <f>"00176233"</f>
        <v>00176233</v>
      </c>
    </row>
    <row r="179" spans="1:2" x14ac:dyDescent="0.25">
      <c r="A179" s="6">
        <v>174</v>
      </c>
      <c r="B179" s="6" t="str">
        <f>"00182181"</f>
        <v>00182181</v>
      </c>
    </row>
    <row r="180" spans="1:2" x14ac:dyDescent="0.25">
      <c r="A180" s="6">
        <v>175</v>
      </c>
      <c r="B180" s="6" t="str">
        <f>"00182326"</f>
        <v>00182326</v>
      </c>
    </row>
    <row r="181" spans="1:2" x14ac:dyDescent="0.25">
      <c r="A181" s="6">
        <v>176</v>
      </c>
      <c r="B181" s="6" t="str">
        <f>"00182410"</f>
        <v>00182410</v>
      </c>
    </row>
    <row r="182" spans="1:2" x14ac:dyDescent="0.25">
      <c r="A182" s="6">
        <v>177</v>
      </c>
      <c r="B182" s="6" t="str">
        <f>"00183830"</f>
        <v>00183830</v>
      </c>
    </row>
    <row r="183" spans="1:2" x14ac:dyDescent="0.25">
      <c r="A183" s="6">
        <v>178</v>
      </c>
      <c r="B183" s="6" t="str">
        <f>"00184741"</f>
        <v>00184741</v>
      </c>
    </row>
    <row r="184" spans="1:2" x14ac:dyDescent="0.25">
      <c r="A184" s="6">
        <v>179</v>
      </c>
      <c r="B184" s="6" t="str">
        <f>"00185467"</f>
        <v>00185467</v>
      </c>
    </row>
    <row r="185" spans="1:2" x14ac:dyDescent="0.25">
      <c r="A185" s="6">
        <v>180</v>
      </c>
      <c r="B185" s="6" t="str">
        <f>"00186829"</f>
        <v>00186829</v>
      </c>
    </row>
    <row r="186" spans="1:2" x14ac:dyDescent="0.25">
      <c r="A186" s="6">
        <v>181</v>
      </c>
      <c r="B186" s="6" t="str">
        <f>"00187579"</f>
        <v>00187579</v>
      </c>
    </row>
    <row r="187" spans="1:2" x14ac:dyDescent="0.25">
      <c r="A187" s="6">
        <v>182</v>
      </c>
      <c r="B187" s="6" t="str">
        <f>"00189464"</f>
        <v>00189464</v>
      </c>
    </row>
    <row r="188" spans="1:2" x14ac:dyDescent="0.25">
      <c r="A188" s="6">
        <v>183</v>
      </c>
      <c r="B188" s="6" t="str">
        <f>"00189868"</f>
        <v>00189868</v>
      </c>
    </row>
    <row r="189" spans="1:2" x14ac:dyDescent="0.25">
      <c r="A189" s="6">
        <v>184</v>
      </c>
      <c r="B189" s="6" t="str">
        <f>"00190040"</f>
        <v>00190040</v>
      </c>
    </row>
    <row r="190" spans="1:2" x14ac:dyDescent="0.25">
      <c r="A190" s="6">
        <v>185</v>
      </c>
      <c r="B190" s="6" t="str">
        <f>"00190259"</f>
        <v>00190259</v>
      </c>
    </row>
    <row r="191" spans="1:2" x14ac:dyDescent="0.25">
      <c r="A191" s="6">
        <v>186</v>
      </c>
      <c r="B191" s="6" t="str">
        <f>"00191205"</f>
        <v>00191205</v>
      </c>
    </row>
    <row r="192" spans="1:2" x14ac:dyDescent="0.25">
      <c r="A192" s="6">
        <v>187</v>
      </c>
      <c r="B192" s="6" t="str">
        <f>"00192360"</f>
        <v>00192360</v>
      </c>
    </row>
    <row r="193" spans="1:2" x14ac:dyDescent="0.25">
      <c r="A193" s="6">
        <v>188</v>
      </c>
      <c r="B193" s="6" t="str">
        <f>"00195603"</f>
        <v>00195603</v>
      </c>
    </row>
    <row r="194" spans="1:2" x14ac:dyDescent="0.25">
      <c r="A194" s="6">
        <v>189</v>
      </c>
      <c r="B194" s="6" t="str">
        <f>"00197721"</f>
        <v>00197721</v>
      </c>
    </row>
    <row r="195" spans="1:2" x14ac:dyDescent="0.25">
      <c r="A195" s="6">
        <v>190</v>
      </c>
      <c r="B195" s="6" t="str">
        <f>"00199345"</f>
        <v>00199345</v>
      </c>
    </row>
    <row r="196" spans="1:2" x14ac:dyDescent="0.25">
      <c r="A196" s="6">
        <v>191</v>
      </c>
      <c r="B196" s="6" t="str">
        <f>"00200398"</f>
        <v>00200398</v>
      </c>
    </row>
    <row r="197" spans="1:2" x14ac:dyDescent="0.25">
      <c r="A197" s="6">
        <v>192</v>
      </c>
      <c r="B197" s="6" t="str">
        <f>"00200402"</f>
        <v>00200402</v>
      </c>
    </row>
    <row r="198" spans="1:2" x14ac:dyDescent="0.25">
      <c r="A198" s="6">
        <v>193</v>
      </c>
      <c r="B198" s="6" t="str">
        <f>"00201234"</f>
        <v>00201234</v>
      </c>
    </row>
    <row r="199" spans="1:2" x14ac:dyDescent="0.25">
      <c r="A199" s="6">
        <v>194</v>
      </c>
      <c r="B199" s="6" t="str">
        <f>"00203497"</f>
        <v>00203497</v>
      </c>
    </row>
    <row r="200" spans="1:2" x14ac:dyDescent="0.25">
      <c r="A200" s="6">
        <v>195</v>
      </c>
      <c r="B200" s="6" t="str">
        <f>"00207399"</f>
        <v>00207399</v>
      </c>
    </row>
    <row r="201" spans="1:2" x14ac:dyDescent="0.25">
      <c r="A201" s="6">
        <v>196</v>
      </c>
      <c r="B201" s="6" t="str">
        <f>"00209044"</f>
        <v>00209044</v>
      </c>
    </row>
    <row r="202" spans="1:2" x14ac:dyDescent="0.25">
      <c r="A202" s="6">
        <v>197</v>
      </c>
      <c r="B202" s="6" t="str">
        <f>"00209085"</f>
        <v>00209085</v>
      </c>
    </row>
    <row r="203" spans="1:2" x14ac:dyDescent="0.25">
      <c r="A203" s="6">
        <v>198</v>
      </c>
      <c r="B203" s="6" t="str">
        <f>"00209257"</f>
        <v>00209257</v>
      </c>
    </row>
    <row r="204" spans="1:2" x14ac:dyDescent="0.25">
      <c r="A204" s="6">
        <v>199</v>
      </c>
      <c r="B204" s="6" t="str">
        <f>"00210254"</f>
        <v>00210254</v>
      </c>
    </row>
    <row r="205" spans="1:2" x14ac:dyDescent="0.25">
      <c r="A205" s="6">
        <v>200</v>
      </c>
      <c r="B205" s="6" t="str">
        <f>"00212956"</f>
        <v>00212956</v>
      </c>
    </row>
    <row r="206" spans="1:2" x14ac:dyDescent="0.25">
      <c r="A206" s="6">
        <v>201</v>
      </c>
      <c r="B206" s="6" t="str">
        <f>"00214344"</f>
        <v>00214344</v>
      </c>
    </row>
    <row r="207" spans="1:2" x14ac:dyDescent="0.25">
      <c r="A207" s="6">
        <v>202</v>
      </c>
      <c r="B207" s="6" t="str">
        <f>"00214967"</f>
        <v>00214967</v>
      </c>
    </row>
    <row r="208" spans="1:2" x14ac:dyDescent="0.25">
      <c r="A208" s="6">
        <v>203</v>
      </c>
      <c r="B208" s="6" t="str">
        <f>"00217629"</f>
        <v>00217629</v>
      </c>
    </row>
    <row r="209" spans="1:2" x14ac:dyDescent="0.25">
      <c r="A209" s="6">
        <v>204</v>
      </c>
      <c r="B209" s="6" t="str">
        <f>"00219716"</f>
        <v>00219716</v>
      </c>
    </row>
    <row r="210" spans="1:2" x14ac:dyDescent="0.25">
      <c r="A210" s="6">
        <v>205</v>
      </c>
      <c r="B210" s="6" t="str">
        <f>"00220131"</f>
        <v>00220131</v>
      </c>
    </row>
    <row r="211" spans="1:2" x14ac:dyDescent="0.25">
      <c r="A211" s="6">
        <v>206</v>
      </c>
      <c r="B211" s="6" t="str">
        <f>"00222817"</f>
        <v>00222817</v>
      </c>
    </row>
    <row r="212" spans="1:2" x14ac:dyDescent="0.25">
      <c r="A212" s="6">
        <v>207</v>
      </c>
      <c r="B212" s="6" t="str">
        <f>"00222921"</f>
        <v>00222921</v>
      </c>
    </row>
    <row r="213" spans="1:2" x14ac:dyDescent="0.25">
      <c r="A213" s="6">
        <v>208</v>
      </c>
      <c r="B213" s="6" t="str">
        <f>"00223730"</f>
        <v>00223730</v>
      </c>
    </row>
    <row r="214" spans="1:2" x14ac:dyDescent="0.25">
      <c r="A214" s="6">
        <v>209</v>
      </c>
      <c r="B214" s="6" t="str">
        <f>"00226884"</f>
        <v>00226884</v>
      </c>
    </row>
    <row r="215" spans="1:2" x14ac:dyDescent="0.25">
      <c r="A215" s="6">
        <v>210</v>
      </c>
      <c r="B215" s="6" t="str">
        <f>"00227461"</f>
        <v>00227461</v>
      </c>
    </row>
    <row r="216" spans="1:2" x14ac:dyDescent="0.25">
      <c r="A216" s="6">
        <v>211</v>
      </c>
      <c r="B216" s="6" t="str">
        <f>"00227752"</f>
        <v>00227752</v>
      </c>
    </row>
    <row r="217" spans="1:2" x14ac:dyDescent="0.25">
      <c r="A217" s="6">
        <v>212</v>
      </c>
      <c r="B217" s="6" t="str">
        <f>"00228010"</f>
        <v>00228010</v>
      </c>
    </row>
    <row r="218" spans="1:2" x14ac:dyDescent="0.25">
      <c r="A218" s="6">
        <v>213</v>
      </c>
      <c r="B218" s="6" t="str">
        <f>"00228590"</f>
        <v>00228590</v>
      </c>
    </row>
    <row r="219" spans="1:2" x14ac:dyDescent="0.25">
      <c r="A219" s="6">
        <v>214</v>
      </c>
      <c r="B219" s="6" t="str">
        <f>"00228607"</f>
        <v>00228607</v>
      </c>
    </row>
    <row r="220" spans="1:2" x14ac:dyDescent="0.25">
      <c r="A220" s="6">
        <v>215</v>
      </c>
      <c r="B220" s="6" t="str">
        <f>"00228901"</f>
        <v>00228901</v>
      </c>
    </row>
    <row r="221" spans="1:2" x14ac:dyDescent="0.25">
      <c r="A221" s="6">
        <v>216</v>
      </c>
      <c r="B221" s="6" t="str">
        <f>"00229114"</f>
        <v>00229114</v>
      </c>
    </row>
    <row r="222" spans="1:2" x14ac:dyDescent="0.25">
      <c r="A222" s="6">
        <v>217</v>
      </c>
      <c r="B222" s="6" t="str">
        <f>"00230842"</f>
        <v>00230842</v>
      </c>
    </row>
    <row r="223" spans="1:2" x14ac:dyDescent="0.25">
      <c r="A223" s="6">
        <v>218</v>
      </c>
      <c r="B223" s="6" t="str">
        <f>"00231497"</f>
        <v>00231497</v>
      </c>
    </row>
    <row r="224" spans="1:2" x14ac:dyDescent="0.25">
      <c r="A224" s="6">
        <v>219</v>
      </c>
      <c r="B224" s="6" t="str">
        <f>"00231991"</f>
        <v>00231991</v>
      </c>
    </row>
    <row r="225" spans="1:2" x14ac:dyDescent="0.25">
      <c r="A225" s="6">
        <v>220</v>
      </c>
      <c r="B225" s="6" t="str">
        <f>"00234830"</f>
        <v>00234830</v>
      </c>
    </row>
    <row r="226" spans="1:2" x14ac:dyDescent="0.25">
      <c r="A226" s="6">
        <v>221</v>
      </c>
      <c r="B226" s="6" t="str">
        <f>"00235924"</f>
        <v>00235924</v>
      </c>
    </row>
    <row r="227" spans="1:2" x14ac:dyDescent="0.25">
      <c r="A227" s="6">
        <v>222</v>
      </c>
      <c r="B227" s="6" t="str">
        <f>"00242010"</f>
        <v>00242010</v>
      </c>
    </row>
    <row r="228" spans="1:2" x14ac:dyDescent="0.25">
      <c r="A228" s="6">
        <v>223</v>
      </c>
      <c r="B228" s="6" t="str">
        <f>"00246638"</f>
        <v>00246638</v>
      </c>
    </row>
    <row r="229" spans="1:2" x14ac:dyDescent="0.25">
      <c r="A229" s="6">
        <v>224</v>
      </c>
      <c r="B229" s="6" t="str">
        <f>"00247044"</f>
        <v>00247044</v>
      </c>
    </row>
    <row r="230" spans="1:2" x14ac:dyDescent="0.25">
      <c r="A230" s="6">
        <v>225</v>
      </c>
      <c r="B230" s="6" t="str">
        <f>"00247236"</f>
        <v>00247236</v>
      </c>
    </row>
    <row r="231" spans="1:2" x14ac:dyDescent="0.25">
      <c r="A231" s="6">
        <v>226</v>
      </c>
      <c r="B231" s="6" t="str">
        <f>"00247283"</f>
        <v>00247283</v>
      </c>
    </row>
    <row r="232" spans="1:2" x14ac:dyDescent="0.25">
      <c r="A232" s="6">
        <v>227</v>
      </c>
      <c r="B232" s="6" t="str">
        <f>"00248213"</f>
        <v>00248213</v>
      </c>
    </row>
    <row r="233" spans="1:2" x14ac:dyDescent="0.25">
      <c r="A233" s="6">
        <v>228</v>
      </c>
      <c r="B233" s="6" t="str">
        <f>"00248321"</f>
        <v>00248321</v>
      </c>
    </row>
    <row r="234" spans="1:2" x14ac:dyDescent="0.25">
      <c r="A234" s="6">
        <v>229</v>
      </c>
      <c r="B234" s="6" t="str">
        <f>"00248657"</f>
        <v>00248657</v>
      </c>
    </row>
    <row r="235" spans="1:2" x14ac:dyDescent="0.25">
      <c r="A235" s="6">
        <v>230</v>
      </c>
      <c r="B235" s="6" t="str">
        <f>"00249024"</f>
        <v>00249024</v>
      </c>
    </row>
    <row r="236" spans="1:2" x14ac:dyDescent="0.25">
      <c r="A236" s="6">
        <v>231</v>
      </c>
      <c r="B236" s="6" t="str">
        <f>"00251540"</f>
        <v>00251540</v>
      </c>
    </row>
    <row r="237" spans="1:2" x14ac:dyDescent="0.25">
      <c r="A237" s="6">
        <v>232</v>
      </c>
      <c r="B237" s="6" t="str">
        <f>"00251644"</f>
        <v>00251644</v>
      </c>
    </row>
    <row r="238" spans="1:2" x14ac:dyDescent="0.25">
      <c r="A238" s="6">
        <v>233</v>
      </c>
      <c r="B238" s="6" t="str">
        <f>"00251950"</f>
        <v>00251950</v>
      </c>
    </row>
    <row r="239" spans="1:2" x14ac:dyDescent="0.25">
      <c r="A239" s="6">
        <v>234</v>
      </c>
      <c r="B239" s="6" t="str">
        <f>"00252337"</f>
        <v>00252337</v>
      </c>
    </row>
    <row r="240" spans="1:2" x14ac:dyDescent="0.25">
      <c r="A240" s="6">
        <v>235</v>
      </c>
      <c r="B240" s="6" t="str">
        <f>"00255742"</f>
        <v>00255742</v>
      </c>
    </row>
    <row r="241" spans="1:2" x14ac:dyDescent="0.25">
      <c r="A241" s="6">
        <v>236</v>
      </c>
      <c r="B241" s="6" t="str">
        <f>"00260130"</f>
        <v>00260130</v>
      </c>
    </row>
    <row r="242" spans="1:2" x14ac:dyDescent="0.25">
      <c r="A242" s="6">
        <v>237</v>
      </c>
      <c r="B242" s="6" t="str">
        <f>"00263658"</f>
        <v>00263658</v>
      </c>
    </row>
    <row r="243" spans="1:2" x14ac:dyDescent="0.25">
      <c r="A243" s="6">
        <v>238</v>
      </c>
      <c r="B243" s="6" t="str">
        <f>"00265096"</f>
        <v>00265096</v>
      </c>
    </row>
    <row r="244" spans="1:2" x14ac:dyDescent="0.25">
      <c r="A244" s="6">
        <v>239</v>
      </c>
      <c r="B244" s="6" t="str">
        <f>"00265329"</f>
        <v>00265329</v>
      </c>
    </row>
    <row r="245" spans="1:2" x14ac:dyDescent="0.25">
      <c r="A245" s="6">
        <v>240</v>
      </c>
      <c r="B245" s="6" t="str">
        <f>"00267631"</f>
        <v>00267631</v>
      </c>
    </row>
    <row r="246" spans="1:2" x14ac:dyDescent="0.25">
      <c r="A246" s="6">
        <v>241</v>
      </c>
      <c r="B246" s="6" t="str">
        <f>"00273566"</f>
        <v>00273566</v>
      </c>
    </row>
    <row r="247" spans="1:2" x14ac:dyDescent="0.25">
      <c r="A247" s="6">
        <v>242</v>
      </c>
      <c r="B247" s="6" t="str">
        <f>"00274366"</f>
        <v>00274366</v>
      </c>
    </row>
    <row r="248" spans="1:2" x14ac:dyDescent="0.25">
      <c r="A248" s="6">
        <v>243</v>
      </c>
      <c r="B248" s="6" t="str">
        <f>"00281278"</f>
        <v>00281278</v>
      </c>
    </row>
    <row r="249" spans="1:2" x14ac:dyDescent="0.25">
      <c r="A249" s="6">
        <v>244</v>
      </c>
      <c r="B249" s="6" t="str">
        <f>"00284133"</f>
        <v>00284133</v>
      </c>
    </row>
    <row r="250" spans="1:2" x14ac:dyDescent="0.25">
      <c r="A250" s="6">
        <v>245</v>
      </c>
      <c r="B250" s="6" t="str">
        <f>"00286318"</f>
        <v>00286318</v>
      </c>
    </row>
    <row r="251" spans="1:2" x14ac:dyDescent="0.25">
      <c r="A251" s="6">
        <v>246</v>
      </c>
      <c r="B251" s="6" t="str">
        <f>"00287273"</f>
        <v>00287273</v>
      </c>
    </row>
    <row r="252" spans="1:2" x14ac:dyDescent="0.25">
      <c r="A252" s="6">
        <v>247</v>
      </c>
      <c r="B252" s="6" t="str">
        <f>"00288794"</f>
        <v>00288794</v>
      </c>
    </row>
    <row r="253" spans="1:2" x14ac:dyDescent="0.25">
      <c r="A253" s="6">
        <v>248</v>
      </c>
      <c r="B253" s="6" t="str">
        <f>"00290484"</f>
        <v>00290484</v>
      </c>
    </row>
    <row r="254" spans="1:2" x14ac:dyDescent="0.25">
      <c r="A254" s="6">
        <v>249</v>
      </c>
      <c r="B254" s="6" t="str">
        <f>"00292219"</f>
        <v>00292219</v>
      </c>
    </row>
    <row r="255" spans="1:2" x14ac:dyDescent="0.25">
      <c r="A255" s="6">
        <v>250</v>
      </c>
      <c r="B255" s="6" t="str">
        <f>"00293185"</f>
        <v>00293185</v>
      </c>
    </row>
    <row r="256" spans="1:2" x14ac:dyDescent="0.25">
      <c r="A256" s="6">
        <v>251</v>
      </c>
      <c r="B256" s="6" t="str">
        <f>"00294736"</f>
        <v>00294736</v>
      </c>
    </row>
    <row r="257" spans="1:2" x14ac:dyDescent="0.25">
      <c r="A257" s="6">
        <v>252</v>
      </c>
      <c r="B257" s="6" t="str">
        <f>"00297500"</f>
        <v>00297500</v>
      </c>
    </row>
    <row r="258" spans="1:2" x14ac:dyDescent="0.25">
      <c r="A258" s="6">
        <v>253</v>
      </c>
      <c r="B258" s="6" t="str">
        <f>"00298055"</f>
        <v>00298055</v>
      </c>
    </row>
    <row r="259" spans="1:2" x14ac:dyDescent="0.25">
      <c r="A259" s="6">
        <v>254</v>
      </c>
      <c r="B259" s="6" t="str">
        <f>"00300637"</f>
        <v>00300637</v>
      </c>
    </row>
    <row r="260" spans="1:2" x14ac:dyDescent="0.25">
      <c r="A260" s="6">
        <v>255</v>
      </c>
      <c r="B260" s="6" t="str">
        <f>"00301291"</f>
        <v>00301291</v>
      </c>
    </row>
    <row r="261" spans="1:2" x14ac:dyDescent="0.25">
      <c r="A261" s="6">
        <v>256</v>
      </c>
      <c r="B261" s="6" t="str">
        <f>"00302325"</f>
        <v>00302325</v>
      </c>
    </row>
    <row r="262" spans="1:2" x14ac:dyDescent="0.25">
      <c r="A262" s="6">
        <v>257</v>
      </c>
      <c r="B262" s="6" t="str">
        <f>"00302811"</f>
        <v>00302811</v>
      </c>
    </row>
    <row r="263" spans="1:2" x14ac:dyDescent="0.25">
      <c r="A263" s="6">
        <v>258</v>
      </c>
      <c r="B263" s="6" t="str">
        <f>"00309337"</f>
        <v>00309337</v>
      </c>
    </row>
    <row r="264" spans="1:2" x14ac:dyDescent="0.25">
      <c r="A264" s="6">
        <v>259</v>
      </c>
      <c r="B264" s="6" t="str">
        <f>"00310674"</f>
        <v>00310674</v>
      </c>
    </row>
    <row r="265" spans="1:2" x14ac:dyDescent="0.25">
      <c r="A265" s="6">
        <v>260</v>
      </c>
      <c r="B265" s="6" t="str">
        <f>"00312597"</f>
        <v>00312597</v>
      </c>
    </row>
    <row r="266" spans="1:2" x14ac:dyDescent="0.25">
      <c r="A266" s="6">
        <v>261</v>
      </c>
      <c r="B266" s="6" t="str">
        <f>"00319196"</f>
        <v>00319196</v>
      </c>
    </row>
    <row r="267" spans="1:2" x14ac:dyDescent="0.25">
      <c r="A267" s="6">
        <v>262</v>
      </c>
      <c r="B267" s="6" t="str">
        <f>"00319793"</f>
        <v>00319793</v>
      </c>
    </row>
    <row r="268" spans="1:2" x14ac:dyDescent="0.25">
      <c r="A268" s="6">
        <v>263</v>
      </c>
      <c r="B268" s="6" t="str">
        <f>"00319844"</f>
        <v>00319844</v>
      </c>
    </row>
    <row r="269" spans="1:2" x14ac:dyDescent="0.25">
      <c r="A269" s="6">
        <v>264</v>
      </c>
      <c r="B269" s="6" t="str">
        <f>"00321886"</f>
        <v>00321886</v>
      </c>
    </row>
    <row r="270" spans="1:2" x14ac:dyDescent="0.25">
      <c r="A270" s="6">
        <v>265</v>
      </c>
      <c r="B270" s="6" t="str">
        <f>"00323342"</f>
        <v>00323342</v>
      </c>
    </row>
    <row r="271" spans="1:2" x14ac:dyDescent="0.25">
      <c r="A271" s="6">
        <v>266</v>
      </c>
      <c r="B271" s="6" t="str">
        <f>"00323776"</f>
        <v>00323776</v>
      </c>
    </row>
    <row r="272" spans="1:2" x14ac:dyDescent="0.25">
      <c r="A272" s="6">
        <v>267</v>
      </c>
      <c r="B272" s="6" t="str">
        <f>"00324720"</f>
        <v>00324720</v>
      </c>
    </row>
    <row r="273" spans="1:2" x14ac:dyDescent="0.25">
      <c r="A273" s="6">
        <v>268</v>
      </c>
      <c r="B273" s="6" t="str">
        <f>"00325345"</f>
        <v>00325345</v>
      </c>
    </row>
    <row r="274" spans="1:2" x14ac:dyDescent="0.25">
      <c r="A274" s="6">
        <v>269</v>
      </c>
      <c r="B274" s="6" t="str">
        <f>"00325798"</f>
        <v>00325798</v>
      </c>
    </row>
    <row r="275" spans="1:2" x14ac:dyDescent="0.25">
      <c r="A275" s="6">
        <v>270</v>
      </c>
      <c r="B275" s="6" t="str">
        <f>"00326052"</f>
        <v>00326052</v>
      </c>
    </row>
    <row r="276" spans="1:2" x14ac:dyDescent="0.25">
      <c r="A276" s="6">
        <v>271</v>
      </c>
      <c r="B276" s="6" t="str">
        <f>"00330966"</f>
        <v>00330966</v>
      </c>
    </row>
    <row r="277" spans="1:2" x14ac:dyDescent="0.25">
      <c r="A277" s="6">
        <v>272</v>
      </c>
      <c r="B277" s="6" t="str">
        <f>"00333001"</f>
        <v>00333001</v>
      </c>
    </row>
    <row r="278" spans="1:2" x14ac:dyDescent="0.25">
      <c r="A278" s="6">
        <v>273</v>
      </c>
      <c r="B278" s="6" t="str">
        <f>"00334339"</f>
        <v>00334339</v>
      </c>
    </row>
    <row r="279" spans="1:2" x14ac:dyDescent="0.25">
      <c r="A279" s="6">
        <v>274</v>
      </c>
      <c r="B279" s="6" t="str">
        <f>"00335416"</f>
        <v>00335416</v>
      </c>
    </row>
    <row r="280" spans="1:2" x14ac:dyDescent="0.25">
      <c r="A280" s="6">
        <v>275</v>
      </c>
      <c r="B280" s="6" t="str">
        <f>"00336785"</f>
        <v>00336785</v>
      </c>
    </row>
    <row r="281" spans="1:2" x14ac:dyDescent="0.25">
      <c r="A281" s="6">
        <v>276</v>
      </c>
      <c r="B281" s="6" t="str">
        <f>"00338255"</f>
        <v>00338255</v>
      </c>
    </row>
    <row r="282" spans="1:2" x14ac:dyDescent="0.25">
      <c r="A282" s="6">
        <v>277</v>
      </c>
      <c r="B282" s="6" t="str">
        <f>"00338269"</f>
        <v>00338269</v>
      </c>
    </row>
    <row r="283" spans="1:2" x14ac:dyDescent="0.25">
      <c r="A283" s="6">
        <v>278</v>
      </c>
      <c r="B283" s="6" t="str">
        <f>"00338821"</f>
        <v>00338821</v>
      </c>
    </row>
    <row r="284" spans="1:2" x14ac:dyDescent="0.25">
      <c r="A284" s="6">
        <v>279</v>
      </c>
      <c r="B284" s="6" t="str">
        <f>"00340198"</f>
        <v>00340198</v>
      </c>
    </row>
    <row r="285" spans="1:2" x14ac:dyDescent="0.25">
      <c r="A285" s="6">
        <v>280</v>
      </c>
      <c r="B285" s="6" t="str">
        <f>"00346094"</f>
        <v>00346094</v>
      </c>
    </row>
    <row r="286" spans="1:2" x14ac:dyDescent="0.25">
      <c r="A286" s="6">
        <v>281</v>
      </c>
      <c r="B286" s="6" t="str">
        <f>"00350327"</f>
        <v>00350327</v>
      </c>
    </row>
    <row r="287" spans="1:2" x14ac:dyDescent="0.25">
      <c r="A287" s="6">
        <v>282</v>
      </c>
      <c r="B287" s="6" t="str">
        <f>"00350646"</f>
        <v>00350646</v>
      </c>
    </row>
    <row r="288" spans="1:2" x14ac:dyDescent="0.25">
      <c r="A288" s="6">
        <v>283</v>
      </c>
      <c r="B288" s="6" t="str">
        <f>"00351649"</f>
        <v>00351649</v>
      </c>
    </row>
    <row r="289" spans="1:2" x14ac:dyDescent="0.25">
      <c r="A289" s="6">
        <v>284</v>
      </c>
      <c r="B289" s="6" t="str">
        <f>"00356462"</f>
        <v>00356462</v>
      </c>
    </row>
    <row r="290" spans="1:2" x14ac:dyDescent="0.25">
      <c r="A290" s="6">
        <v>285</v>
      </c>
      <c r="B290" s="6" t="str">
        <f>"00357646"</f>
        <v>00357646</v>
      </c>
    </row>
    <row r="291" spans="1:2" x14ac:dyDescent="0.25">
      <c r="A291" s="6">
        <v>286</v>
      </c>
      <c r="B291" s="6" t="str">
        <f>"00358840"</f>
        <v>00358840</v>
      </c>
    </row>
    <row r="292" spans="1:2" x14ac:dyDescent="0.25">
      <c r="A292" s="6">
        <v>287</v>
      </c>
      <c r="B292" s="6" t="str">
        <f>"00366199"</f>
        <v>00366199</v>
      </c>
    </row>
    <row r="293" spans="1:2" x14ac:dyDescent="0.25">
      <c r="A293" s="6">
        <v>288</v>
      </c>
      <c r="B293" s="6" t="str">
        <f>"00366728"</f>
        <v>00366728</v>
      </c>
    </row>
    <row r="294" spans="1:2" x14ac:dyDescent="0.25">
      <c r="A294" s="6">
        <v>289</v>
      </c>
      <c r="B294" s="6" t="str">
        <f>"00367632"</f>
        <v>00367632</v>
      </c>
    </row>
    <row r="295" spans="1:2" x14ac:dyDescent="0.25">
      <c r="A295" s="6">
        <v>290</v>
      </c>
      <c r="B295" s="6" t="str">
        <f>"00368918"</f>
        <v>00368918</v>
      </c>
    </row>
    <row r="296" spans="1:2" x14ac:dyDescent="0.25">
      <c r="A296" s="6">
        <v>291</v>
      </c>
      <c r="B296" s="6" t="str">
        <f>"00368936"</f>
        <v>00368936</v>
      </c>
    </row>
    <row r="297" spans="1:2" x14ac:dyDescent="0.25">
      <c r="A297" s="6">
        <v>292</v>
      </c>
      <c r="B297" s="6" t="str">
        <f>"00380293"</f>
        <v>00380293</v>
      </c>
    </row>
    <row r="298" spans="1:2" x14ac:dyDescent="0.25">
      <c r="A298" s="6">
        <v>293</v>
      </c>
      <c r="B298" s="6" t="str">
        <f>"00407365"</f>
        <v>00407365</v>
      </c>
    </row>
    <row r="299" spans="1:2" x14ac:dyDescent="0.25">
      <c r="A299" s="6">
        <v>294</v>
      </c>
      <c r="B299" s="6" t="str">
        <f>"00416503"</f>
        <v>00416503</v>
      </c>
    </row>
    <row r="300" spans="1:2" x14ac:dyDescent="0.25">
      <c r="A300" s="6">
        <v>295</v>
      </c>
      <c r="B300" s="6" t="str">
        <f>"00425925"</f>
        <v>00425925</v>
      </c>
    </row>
    <row r="301" spans="1:2" x14ac:dyDescent="0.25">
      <c r="A301" s="6">
        <v>296</v>
      </c>
      <c r="B301" s="6" t="str">
        <f>"00426905"</f>
        <v>00426905</v>
      </c>
    </row>
    <row r="302" spans="1:2" x14ac:dyDescent="0.25">
      <c r="A302" s="6">
        <v>297</v>
      </c>
      <c r="B302" s="6" t="str">
        <f>"00428544"</f>
        <v>00428544</v>
      </c>
    </row>
    <row r="303" spans="1:2" x14ac:dyDescent="0.25">
      <c r="A303" s="6">
        <v>298</v>
      </c>
      <c r="B303" s="6" t="str">
        <f>"00428632"</f>
        <v>00428632</v>
      </c>
    </row>
    <row r="304" spans="1:2" x14ac:dyDescent="0.25">
      <c r="A304" s="6">
        <v>299</v>
      </c>
      <c r="B304" s="6" t="str">
        <f>"00428737"</f>
        <v>00428737</v>
      </c>
    </row>
    <row r="305" spans="1:2" x14ac:dyDescent="0.25">
      <c r="A305" s="6">
        <v>300</v>
      </c>
      <c r="B305" s="6" t="str">
        <f>"00429076"</f>
        <v>00429076</v>
      </c>
    </row>
    <row r="306" spans="1:2" x14ac:dyDescent="0.25">
      <c r="A306" s="6">
        <v>301</v>
      </c>
      <c r="B306" s="6" t="str">
        <f>"00429960"</f>
        <v>00429960</v>
      </c>
    </row>
    <row r="307" spans="1:2" x14ac:dyDescent="0.25">
      <c r="A307" s="6">
        <v>302</v>
      </c>
      <c r="B307" s="6" t="str">
        <f>"00430291"</f>
        <v>00430291</v>
      </c>
    </row>
    <row r="308" spans="1:2" x14ac:dyDescent="0.25">
      <c r="A308" s="6">
        <v>303</v>
      </c>
      <c r="B308" s="6" t="str">
        <f>"00431411"</f>
        <v>00431411</v>
      </c>
    </row>
    <row r="309" spans="1:2" x14ac:dyDescent="0.25">
      <c r="A309" s="6">
        <v>304</v>
      </c>
      <c r="B309" s="6" t="str">
        <f>"00432518"</f>
        <v>00432518</v>
      </c>
    </row>
    <row r="310" spans="1:2" x14ac:dyDescent="0.25">
      <c r="A310" s="6">
        <v>305</v>
      </c>
      <c r="B310" s="6" t="str">
        <f>"00432722"</f>
        <v>00432722</v>
      </c>
    </row>
    <row r="311" spans="1:2" x14ac:dyDescent="0.25">
      <c r="A311" s="6">
        <v>306</v>
      </c>
      <c r="B311" s="6" t="str">
        <f>"00433263"</f>
        <v>00433263</v>
      </c>
    </row>
    <row r="312" spans="1:2" x14ac:dyDescent="0.25">
      <c r="A312" s="6">
        <v>307</v>
      </c>
      <c r="B312" s="6" t="str">
        <f>"00435947"</f>
        <v>00435947</v>
      </c>
    </row>
    <row r="313" spans="1:2" x14ac:dyDescent="0.25">
      <c r="A313" s="6">
        <v>308</v>
      </c>
      <c r="B313" s="6" t="str">
        <f>"00435948"</f>
        <v>00435948</v>
      </c>
    </row>
    <row r="314" spans="1:2" x14ac:dyDescent="0.25">
      <c r="A314" s="6">
        <v>309</v>
      </c>
      <c r="B314" s="6" t="str">
        <f>"00436009"</f>
        <v>00436009</v>
      </c>
    </row>
    <row r="315" spans="1:2" x14ac:dyDescent="0.25">
      <c r="A315" s="6">
        <v>310</v>
      </c>
      <c r="B315" s="6" t="str">
        <f>"00436151"</f>
        <v>00436151</v>
      </c>
    </row>
    <row r="316" spans="1:2" x14ac:dyDescent="0.25">
      <c r="A316" s="6">
        <v>311</v>
      </c>
      <c r="B316" s="6" t="str">
        <f>"00440496"</f>
        <v>00440496</v>
      </c>
    </row>
    <row r="317" spans="1:2" x14ac:dyDescent="0.25">
      <c r="A317" s="6">
        <v>312</v>
      </c>
      <c r="B317" s="6" t="str">
        <f>"00444102"</f>
        <v>00444102</v>
      </c>
    </row>
    <row r="318" spans="1:2" x14ac:dyDescent="0.25">
      <c r="A318" s="6">
        <v>313</v>
      </c>
      <c r="B318" s="6" t="str">
        <f>"00445340"</f>
        <v>00445340</v>
      </c>
    </row>
    <row r="319" spans="1:2" x14ac:dyDescent="0.25">
      <c r="A319" s="6">
        <v>314</v>
      </c>
      <c r="B319" s="6" t="str">
        <f>"00453429"</f>
        <v>00453429</v>
      </c>
    </row>
    <row r="320" spans="1:2" x14ac:dyDescent="0.25">
      <c r="A320" s="6">
        <v>315</v>
      </c>
      <c r="B320" s="6" t="str">
        <f>"00455082"</f>
        <v>00455082</v>
      </c>
    </row>
    <row r="321" spans="1:2" x14ac:dyDescent="0.25">
      <c r="A321" s="6">
        <v>316</v>
      </c>
      <c r="B321" s="6" t="str">
        <f>"00455102"</f>
        <v>00455102</v>
      </c>
    </row>
    <row r="322" spans="1:2" x14ac:dyDescent="0.25">
      <c r="A322" s="6">
        <v>317</v>
      </c>
      <c r="B322" s="6" t="str">
        <f>"00455865"</f>
        <v>00455865</v>
      </c>
    </row>
    <row r="323" spans="1:2" x14ac:dyDescent="0.25">
      <c r="A323" s="6">
        <v>318</v>
      </c>
      <c r="B323" s="6" t="str">
        <f>"00457502"</f>
        <v>00457502</v>
      </c>
    </row>
    <row r="324" spans="1:2" x14ac:dyDescent="0.25">
      <c r="A324" s="6">
        <v>319</v>
      </c>
      <c r="B324" s="6" t="str">
        <f>"00459042"</f>
        <v>00459042</v>
      </c>
    </row>
    <row r="325" spans="1:2" x14ac:dyDescent="0.25">
      <c r="A325" s="6">
        <v>320</v>
      </c>
      <c r="B325" s="6" t="str">
        <f>"00459118"</f>
        <v>00459118</v>
      </c>
    </row>
    <row r="326" spans="1:2" x14ac:dyDescent="0.25">
      <c r="A326" s="6">
        <v>321</v>
      </c>
      <c r="B326" s="6" t="str">
        <f>"00461226"</f>
        <v>00461226</v>
      </c>
    </row>
    <row r="327" spans="1:2" x14ac:dyDescent="0.25">
      <c r="A327" s="6">
        <v>322</v>
      </c>
      <c r="B327" s="6" t="str">
        <f>"00461547"</f>
        <v>00461547</v>
      </c>
    </row>
    <row r="328" spans="1:2" x14ac:dyDescent="0.25">
      <c r="A328" s="6">
        <v>323</v>
      </c>
      <c r="B328" s="6" t="str">
        <f>"00461666"</f>
        <v>00461666</v>
      </c>
    </row>
    <row r="329" spans="1:2" x14ac:dyDescent="0.25">
      <c r="A329" s="6">
        <v>324</v>
      </c>
      <c r="B329" s="6" t="str">
        <f>"00462507"</f>
        <v>00462507</v>
      </c>
    </row>
    <row r="330" spans="1:2" x14ac:dyDescent="0.25">
      <c r="A330" s="6">
        <v>325</v>
      </c>
      <c r="B330" s="6" t="str">
        <f>"00462650"</f>
        <v>00462650</v>
      </c>
    </row>
    <row r="331" spans="1:2" x14ac:dyDescent="0.25">
      <c r="A331" s="6">
        <v>326</v>
      </c>
      <c r="B331" s="6" t="str">
        <f>"00462870"</f>
        <v>00462870</v>
      </c>
    </row>
    <row r="332" spans="1:2" x14ac:dyDescent="0.25">
      <c r="A332" s="6">
        <v>327</v>
      </c>
      <c r="B332" s="6" t="str">
        <f>"00463507"</f>
        <v>00463507</v>
      </c>
    </row>
    <row r="333" spans="1:2" x14ac:dyDescent="0.25">
      <c r="A333" s="6">
        <v>328</v>
      </c>
      <c r="B333" s="6" t="str">
        <f>"00463712"</f>
        <v>00463712</v>
      </c>
    </row>
    <row r="334" spans="1:2" x14ac:dyDescent="0.25">
      <c r="A334" s="6">
        <v>329</v>
      </c>
      <c r="B334" s="6" t="str">
        <f>"00463970"</f>
        <v>00463970</v>
      </c>
    </row>
    <row r="335" spans="1:2" x14ac:dyDescent="0.25">
      <c r="A335" s="6">
        <v>330</v>
      </c>
      <c r="B335" s="6" t="str">
        <f>"00464744"</f>
        <v>00464744</v>
      </c>
    </row>
    <row r="336" spans="1:2" x14ac:dyDescent="0.25">
      <c r="A336" s="6">
        <v>331</v>
      </c>
      <c r="B336" s="6" t="str">
        <f>"00465194"</f>
        <v>00465194</v>
      </c>
    </row>
    <row r="337" spans="1:2" x14ac:dyDescent="0.25">
      <c r="A337" s="6">
        <v>332</v>
      </c>
      <c r="B337" s="6" t="str">
        <f>"00466226"</f>
        <v>00466226</v>
      </c>
    </row>
    <row r="338" spans="1:2" x14ac:dyDescent="0.25">
      <c r="A338" s="6">
        <v>333</v>
      </c>
      <c r="B338" s="6" t="str">
        <f>"00466426"</f>
        <v>00466426</v>
      </c>
    </row>
    <row r="339" spans="1:2" x14ac:dyDescent="0.25">
      <c r="A339" s="6">
        <v>334</v>
      </c>
      <c r="B339" s="6" t="str">
        <f>"00466597"</f>
        <v>00466597</v>
      </c>
    </row>
    <row r="340" spans="1:2" x14ac:dyDescent="0.25">
      <c r="A340" s="6">
        <v>335</v>
      </c>
      <c r="B340" s="6" t="str">
        <f>"00467998"</f>
        <v>00467998</v>
      </c>
    </row>
    <row r="341" spans="1:2" x14ac:dyDescent="0.25">
      <c r="A341" s="6">
        <v>336</v>
      </c>
      <c r="B341" s="6" t="str">
        <f>"00469458"</f>
        <v>00469458</v>
      </c>
    </row>
    <row r="342" spans="1:2" x14ac:dyDescent="0.25">
      <c r="A342" s="6">
        <v>337</v>
      </c>
      <c r="B342" s="6" t="str">
        <f>"00469674"</f>
        <v>00469674</v>
      </c>
    </row>
    <row r="343" spans="1:2" x14ac:dyDescent="0.25">
      <c r="A343" s="6">
        <v>338</v>
      </c>
      <c r="B343" s="6" t="str">
        <f>"00470548"</f>
        <v>00470548</v>
      </c>
    </row>
    <row r="344" spans="1:2" x14ac:dyDescent="0.25">
      <c r="A344" s="6">
        <v>339</v>
      </c>
      <c r="B344" s="6" t="str">
        <f>"00471004"</f>
        <v>00471004</v>
      </c>
    </row>
    <row r="345" spans="1:2" x14ac:dyDescent="0.25">
      <c r="A345" s="6">
        <v>340</v>
      </c>
      <c r="B345" s="6" t="str">
        <f>"00471103"</f>
        <v>00471103</v>
      </c>
    </row>
    <row r="346" spans="1:2" x14ac:dyDescent="0.25">
      <c r="A346" s="6">
        <v>341</v>
      </c>
      <c r="B346" s="6" t="str">
        <f>"00471773"</f>
        <v>00471773</v>
      </c>
    </row>
    <row r="347" spans="1:2" x14ac:dyDescent="0.25">
      <c r="A347" s="6">
        <v>342</v>
      </c>
      <c r="B347" s="6" t="str">
        <f>"00472194"</f>
        <v>00472194</v>
      </c>
    </row>
    <row r="348" spans="1:2" x14ac:dyDescent="0.25">
      <c r="A348" s="6">
        <v>343</v>
      </c>
      <c r="B348" s="6" t="str">
        <f>"00472879"</f>
        <v>00472879</v>
      </c>
    </row>
    <row r="349" spans="1:2" x14ac:dyDescent="0.25">
      <c r="A349" s="6">
        <v>344</v>
      </c>
      <c r="B349" s="6" t="str">
        <f>"00474736"</f>
        <v>00474736</v>
      </c>
    </row>
    <row r="350" spans="1:2" x14ac:dyDescent="0.25">
      <c r="A350" s="6">
        <v>345</v>
      </c>
      <c r="B350" s="6" t="str">
        <f>"00475412"</f>
        <v>00475412</v>
      </c>
    </row>
    <row r="351" spans="1:2" x14ac:dyDescent="0.25">
      <c r="A351" s="6">
        <v>346</v>
      </c>
      <c r="B351" s="6" t="str">
        <f>"00475634"</f>
        <v>00475634</v>
      </c>
    </row>
    <row r="352" spans="1:2" x14ac:dyDescent="0.25">
      <c r="A352" s="6">
        <v>347</v>
      </c>
      <c r="B352" s="6" t="str">
        <f>"00475715"</f>
        <v>00475715</v>
      </c>
    </row>
    <row r="353" spans="1:2" x14ac:dyDescent="0.25">
      <c r="A353" s="6">
        <v>348</v>
      </c>
      <c r="B353" s="6" t="str">
        <f>"00476349"</f>
        <v>00476349</v>
      </c>
    </row>
    <row r="354" spans="1:2" x14ac:dyDescent="0.25">
      <c r="A354" s="6">
        <v>349</v>
      </c>
      <c r="B354" s="6" t="str">
        <f>"00476657"</f>
        <v>00476657</v>
      </c>
    </row>
    <row r="355" spans="1:2" x14ac:dyDescent="0.25">
      <c r="A355" s="6">
        <v>350</v>
      </c>
      <c r="B355" s="6" t="str">
        <f>"00476954"</f>
        <v>00476954</v>
      </c>
    </row>
    <row r="356" spans="1:2" x14ac:dyDescent="0.25">
      <c r="A356" s="6">
        <v>351</v>
      </c>
      <c r="B356" s="6" t="str">
        <f>"00477695"</f>
        <v>00477695</v>
      </c>
    </row>
    <row r="357" spans="1:2" x14ac:dyDescent="0.25">
      <c r="A357" s="6">
        <v>352</v>
      </c>
      <c r="B357" s="6" t="str">
        <f>"00479403"</f>
        <v>00479403</v>
      </c>
    </row>
    <row r="358" spans="1:2" x14ac:dyDescent="0.25">
      <c r="A358" s="6">
        <v>353</v>
      </c>
      <c r="B358" s="6" t="str">
        <f>"00479515"</f>
        <v>00479515</v>
      </c>
    </row>
    <row r="359" spans="1:2" x14ac:dyDescent="0.25">
      <c r="A359" s="6">
        <v>354</v>
      </c>
      <c r="B359" s="6" t="str">
        <f>"00479699"</f>
        <v>00479699</v>
      </c>
    </row>
    <row r="360" spans="1:2" x14ac:dyDescent="0.25">
      <c r="A360" s="6">
        <v>355</v>
      </c>
      <c r="B360" s="6" t="str">
        <f>"00480551"</f>
        <v>00480551</v>
      </c>
    </row>
    <row r="361" spans="1:2" x14ac:dyDescent="0.25">
      <c r="A361" s="6">
        <v>356</v>
      </c>
      <c r="B361" s="6" t="str">
        <f>"00481505"</f>
        <v>00481505</v>
      </c>
    </row>
    <row r="362" spans="1:2" x14ac:dyDescent="0.25">
      <c r="A362" s="6">
        <v>357</v>
      </c>
      <c r="B362" s="6" t="str">
        <f>"00483362"</f>
        <v>00483362</v>
      </c>
    </row>
    <row r="363" spans="1:2" x14ac:dyDescent="0.25">
      <c r="A363" s="6">
        <v>358</v>
      </c>
      <c r="B363" s="6" t="str">
        <f>"00484714"</f>
        <v>00484714</v>
      </c>
    </row>
    <row r="364" spans="1:2" x14ac:dyDescent="0.25">
      <c r="A364" s="6">
        <v>359</v>
      </c>
      <c r="B364" s="6" t="str">
        <f>"00485799"</f>
        <v>00485799</v>
      </c>
    </row>
    <row r="365" spans="1:2" x14ac:dyDescent="0.25">
      <c r="A365" s="6">
        <v>360</v>
      </c>
      <c r="B365" s="6" t="str">
        <f>"00486478"</f>
        <v>00486478</v>
      </c>
    </row>
    <row r="366" spans="1:2" x14ac:dyDescent="0.25">
      <c r="A366" s="6">
        <v>361</v>
      </c>
      <c r="B366" s="6" t="str">
        <f>"00486733"</f>
        <v>00486733</v>
      </c>
    </row>
    <row r="367" spans="1:2" x14ac:dyDescent="0.25">
      <c r="A367" s="6">
        <v>362</v>
      </c>
      <c r="B367" s="6" t="str">
        <f>"00486840"</f>
        <v>00486840</v>
      </c>
    </row>
    <row r="368" spans="1:2" x14ac:dyDescent="0.25">
      <c r="A368" s="6">
        <v>363</v>
      </c>
      <c r="B368" s="6" t="str">
        <f>"00486872"</f>
        <v>00486872</v>
      </c>
    </row>
    <row r="369" spans="1:2" x14ac:dyDescent="0.25">
      <c r="A369" s="6">
        <v>364</v>
      </c>
      <c r="B369" s="6" t="str">
        <f>"00486887"</f>
        <v>00486887</v>
      </c>
    </row>
    <row r="370" spans="1:2" x14ac:dyDescent="0.25">
      <c r="A370" s="6">
        <v>365</v>
      </c>
      <c r="B370" s="6" t="str">
        <f>"00486987"</f>
        <v>00486987</v>
      </c>
    </row>
    <row r="371" spans="1:2" x14ac:dyDescent="0.25">
      <c r="A371" s="6">
        <v>366</v>
      </c>
      <c r="B371" s="6" t="str">
        <f>"00487854"</f>
        <v>00487854</v>
      </c>
    </row>
    <row r="372" spans="1:2" x14ac:dyDescent="0.25">
      <c r="A372" s="6">
        <v>367</v>
      </c>
      <c r="B372" s="6" t="str">
        <f>"00488184"</f>
        <v>00488184</v>
      </c>
    </row>
    <row r="373" spans="1:2" x14ac:dyDescent="0.25">
      <c r="A373" s="6">
        <v>368</v>
      </c>
      <c r="B373" s="6" t="str">
        <f>"00490160"</f>
        <v>00490160</v>
      </c>
    </row>
    <row r="374" spans="1:2" x14ac:dyDescent="0.25">
      <c r="A374" s="6">
        <v>369</v>
      </c>
      <c r="B374" s="6" t="str">
        <f>"00491337"</f>
        <v>00491337</v>
      </c>
    </row>
    <row r="375" spans="1:2" x14ac:dyDescent="0.25">
      <c r="A375" s="6">
        <v>370</v>
      </c>
      <c r="B375" s="6" t="str">
        <f>"00492340"</f>
        <v>00492340</v>
      </c>
    </row>
    <row r="376" spans="1:2" x14ac:dyDescent="0.25">
      <c r="A376" s="6">
        <v>371</v>
      </c>
      <c r="B376" s="6" t="str">
        <f>"00492371"</f>
        <v>00492371</v>
      </c>
    </row>
    <row r="377" spans="1:2" x14ac:dyDescent="0.25">
      <c r="A377" s="6">
        <v>372</v>
      </c>
      <c r="B377" s="6" t="str">
        <f>"00492806"</f>
        <v>00492806</v>
      </c>
    </row>
    <row r="378" spans="1:2" x14ac:dyDescent="0.25">
      <c r="A378" s="6">
        <v>373</v>
      </c>
      <c r="B378" s="6" t="str">
        <f>"00495255"</f>
        <v>00495255</v>
      </c>
    </row>
    <row r="379" spans="1:2" x14ac:dyDescent="0.25">
      <c r="A379" s="6">
        <v>374</v>
      </c>
      <c r="B379" s="6" t="str">
        <f>"00496408"</f>
        <v>00496408</v>
      </c>
    </row>
    <row r="380" spans="1:2" x14ac:dyDescent="0.25">
      <c r="A380" s="6">
        <v>375</v>
      </c>
      <c r="B380" s="6" t="str">
        <f>"00497265"</f>
        <v>00497265</v>
      </c>
    </row>
    <row r="381" spans="1:2" x14ac:dyDescent="0.25">
      <c r="A381" s="6">
        <v>376</v>
      </c>
      <c r="B381" s="6" t="str">
        <f>"00497516"</f>
        <v>00497516</v>
      </c>
    </row>
    <row r="382" spans="1:2" x14ac:dyDescent="0.25">
      <c r="A382" s="6">
        <v>377</v>
      </c>
      <c r="B382" s="6" t="str">
        <f>"00497621"</f>
        <v>00497621</v>
      </c>
    </row>
    <row r="383" spans="1:2" x14ac:dyDescent="0.25">
      <c r="A383" s="6">
        <v>378</v>
      </c>
      <c r="B383" s="6" t="str">
        <f>"00497688"</f>
        <v>00497688</v>
      </c>
    </row>
    <row r="384" spans="1:2" x14ac:dyDescent="0.25">
      <c r="A384" s="6">
        <v>379</v>
      </c>
      <c r="B384" s="6" t="str">
        <f>"00498063"</f>
        <v>00498063</v>
      </c>
    </row>
    <row r="385" spans="1:2" x14ac:dyDescent="0.25">
      <c r="A385" s="6">
        <v>380</v>
      </c>
      <c r="B385" s="6" t="str">
        <f>"00499013"</f>
        <v>00499013</v>
      </c>
    </row>
    <row r="386" spans="1:2" x14ac:dyDescent="0.25">
      <c r="A386" s="6">
        <v>381</v>
      </c>
      <c r="B386" s="6" t="str">
        <f>"00499146"</f>
        <v>00499146</v>
      </c>
    </row>
    <row r="387" spans="1:2" x14ac:dyDescent="0.25">
      <c r="A387" s="6">
        <v>382</v>
      </c>
      <c r="B387" s="6" t="str">
        <f>"00499780"</f>
        <v>00499780</v>
      </c>
    </row>
    <row r="388" spans="1:2" x14ac:dyDescent="0.25">
      <c r="A388" s="6">
        <v>383</v>
      </c>
      <c r="B388" s="6" t="str">
        <f>"00499874"</f>
        <v>00499874</v>
      </c>
    </row>
    <row r="389" spans="1:2" x14ac:dyDescent="0.25">
      <c r="A389" s="6">
        <v>384</v>
      </c>
      <c r="B389" s="6" t="str">
        <f>"00500101"</f>
        <v>00500101</v>
      </c>
    </row>
    <row r="390" spans="1:2" x14ac:dyDescent="0.25">
      <c r="A390" s="6">
        <v>385</v>
      </c>
      <c r="B390" s="6" t="str">
        <f>"00501249"</f>
        <v>00501249</v>
      </c>
    </row>
    <row r="391" spans="1:2" x14ac:dyDescent="0.25">
      <c r="A391" s="6">
        <v>386</v>
      </c>
      <c r="B391" s="6" t="str">
        <f>"00502390"</f>
        <v>00502390</v>
      </c>
    </row>
    <row r="392" spans="1:2" x14ac:dyDescent="0.25">
      <c r="A392" s="6">
        <v>387</v>
      </c>
      <c r="B392" s="6" t="str">
        <f>"00502593"</f>
        <v>00502593</v>
      </c>
    </row>
    <row r="393" spans="1:2" x14ac:dyDescent="0.25">
      <c r="A393" s="6">
        <v>388</v>
      </c>
      <c r="B393" s="6" t="str">
        <f>"00503084"</f>
        <v>00503084</v>
      </c>
    </row>
    <row r="394" spans="1:2" x14ac:dyDescent="0.25">
      <c r="A394" s="6">
        <v>389</v>
      </c>
      <c r="B394" s="6" t="str">
        <f>"00505735"</f>
        <v>00505735</v>
      </c>
    </row>
    <row r="395" spans="1:2" x14ac:dyDescent="0.25">
      <c r="A395" s="6">
        <v>390</v>
      </c>
      <c r="B395" s="6" t="str">
        <f>"00506582"</f>
        <v>00506582</v>
      </c>
    </row>
    <row r="396" spans="1:2" x14ac:dyDescent="0.25">
      <c r="A396" s="6">
        <v>391</v>
      </c>
      <c r="B396" s="6" t="str">
        <f>"00509239"</f>
        <v>00509239</v>
      </c>
    </row>
    <row r="397" spans="1:2" x14ac:dyDescent="0.25">
      <c r="A397" s="6">
        <v>392</v>
      </c>
      <c r="B397" s="6" t="str">
        <f>"00511923"</f>
        <v>00511923</v>
      </c>
    </row>
    <row r="398" spans="1:2" x14ac:dyDescent="0.25">
      <c r="A398" s="6">
        <v>393</v>
      </c>
      <c r="B398" s="6" t="str">
        <f>"00516787"</f>
        <v>00516787</v>
      </c>
    </row>
    <row r="399" spans="1:2" x14ac:dyDescent="0.25">
      <c r="A399" s="6">
        <v>394</v>
      </c>
      <c r="B399" s="6" t="str">
        <f>"00519141"</f>
        <v>00519141</v>
      </c>
    </row>
    <row r="400" spans="1:2" x14ac:dyDescent="0.25">
      <c r="A400" s="6">
        <v>395</v>
      </c>
      <c r="B400" s="6" t="str">
        <f>"00519246"</f>
        <v>00519246</v>
      </c>
    </row>
    <row r="401" spans="1:2" x14ac:dyDescent="0.25">
      <c r="A401" s="6">
        <v>396</v>
      </c>
      <c r="B401" s="6" t="str">
        <f>"00525434"</f>
        <v>00525434</v>
      </c>
    </row>
    <row r="402" spans="1:2" x14ac:dyDescent="0.25">
      <c r="A402" s="6">
        <v>397</v>
      </c>
      <c r="B402" s="6" t="str">
        <f>"00527017"</f>
        <v>00527017</v>
      </c>
    </row>
    <row r="403" spans="1:2" x14ac:dyDescent="0.25">
      <c r="A403" s="6">
        <v>398</v>
      </c>
      <c r="B403" s="6" t="str">
        <f>"00529651"</f>
        <v>00529651</v>
      </c>
    </row>
    <row r="404" spans="1:2" x14ac:dyDescent="0.25">
      <c r="A404" s="6">
        <v>399</v>
      </c>
      <c r="B404" s="6" t="str">
        <f>"00532299"</f>
        <v>00532299</v>
      </c>
    </row>
    <row r="405" spans="1:2" x14ac:dyDescent="0.25">
      <c r="A405" s="6">
        <v>400</v>
      </c>
      <c r="B405" s="6" t="str">
        <f>"00532496"</f>
        <v>00532496</v>
      </c>
    </row>
    <row r="406" spans="1:2" x14ac:dyDescent="0.25">
      <c r="A406" s="6">
        <v>401</v>
      </c>
      <c r="B406" s="6" t="str">
        <f>"00533265"</f>
        <v>00533265</v>
      </c>
    </row>
    <row r="407" spans="1:2" x14ac:dyDescent="0.25">
      <c r="A407" s="6">
        <v>402</v>
      </c>
      <c r="B407" s="6" t="str">
        <f>"00539683"</f>
        <v>00539683</v>
      </c>
    </row>
    <row r="408" spans="1:2" x14ac:dyDescent="0.25">
      <c r="A408" s="6">
        <v>403</v>
      </c>
      <c r="B408" s="6" t="str">
        <f>"00540860"</f>
        <v>00540860</v>
      </c>
    </row>
    <row r="409" spans="1:2" x14ac:dyDescent="0.25">
      <c r="A409" s="6">
        <v>404</v>
      </c>
      <c r="B409" s="6" t="str">
        <f>"00541166"</f>
        <v>00541166</v>
      </c>
    </row>
    <row r="410" spans="1:2" x14ac:dyDescent="0.25">
      <c r="A410" s="6">
        <v>405</v>
      </c>
      <c r="B410" s="6" t="str">
        <f>"00541590"</f>
        <v>00541590</v>
      </c>
    </row>
    <row r="411" spans="1:2" x14ac:dyDescent="0.25">
      <c r="A411" s="6">
        <v>406</v>
      </c>
      <c r="B411" s="6" t="str">
        <f>"00545907"</f>
        <v>00545907</v>
      </c>
    </row>
    <row r="412" spans="1:2" x14ac:dyDescent="0.25">
      <c r="A412" s="6">
        <v>407</v>
      </c>
      <c r="B412" s="6" t="str">
        <f>"00546255"</f>
        <v>00546255</v>
      </c>
    </row>
    <row r="413" spans="1:2" x14ac:dyDescent="0.25">
      <c r="A413" s="6">
        <v>408</v>
      </c>
      <c r="B413" s="6" t="str">
        <f>"00546383"</f>
        <v>00546383</v>
      </c>
    </row>
    <row r="414" spans="1:2" x14ac:dyDescent="0.25">
      <c r="A414" s="6">
        <v>409</v>
      </c>
      <c r="B414" s="6" t="str">
        <f>"00546648"</f>
        <v>00546648</v>
      </c>
    </row>
    <row r="415" spans="1:2" x14ac:dyDescent="0.25">
      <c r="A415" s="6">
        <v>410</v>
      </c>
      <c r="B415" s="6" t="str">
        <f>"00547084"</f>
        <v>00547084</v>
      </c>
    </row>
    <row r="416" spans="1:2" x14ac:dyDescent="0.25">
      <c r="A416" s="6">
        <v>411</v>
      </c>
      <c r="B416" s="6" t="str">
        <f>"00547108"</f>
        <v>00547108</v>
      </c>
    </row>
    <row r="417" spans="1:2" x14ac:dyDescent="0.25">
      <c r="A417" s="6">
        <v>412</v>
      </c>
      <c r="B417" s="6" t="str">
        <f>"00547223"</f>
        <v>00547223</v>
      </c>
    </row>
    <row r="418" spans="1:2" x14ac:dyDescent="0.25">
      <c r="A418" s="6">
        <v>413</v>
      </c>
      <c r="B418" s="6" t="str">
        <f>"00547761"</f>
        <v>00547761</v>
      </c>
    </row>
    <row r="419" spans="1:2" x14ac:dyDescent="0.25">
      <c r="A419" s="6">
        <v>414</v>
      </c>
      <c r="B419" s="6" t="str">
        <f>"00547843"</f>
        <v>00547843</v>
      </c>
    </row>
    <row r="420" spans="1:2" x14ac:dyDescent="0.25">
      <c r="A420" s="6">
        <v>415</v>
      </c>
      <c r="B420" s="6" t="str">
        <f>"00547908"</f>
        <v>00547908</v>
      </c>
    </row>
    <row r="421" spans="1:2" x14ac:dyDescent="0.25">
      <c r="A421" s="6">
        <v>416</v>
      </c>
      <c r="B421" s="6" t="str">
        <f>"00547911"</f>
        <v>00547911</v>
      </c>
    </row>
    <row r="422" spans="1:2" x14ac:dyDescent="0.25">
      <c r="A422" s="6">
        <v>417</v>
      </c>
      <c r="B422" s="6" t="str">
        <f>"00548331"</f>
        <v>00548331</v>
      </c>
    </row>
    <row r="423" spans="1:2" x14ac:dyDescent="0.25">
      <c r="A423" s="6">
        <v>418</v>
      </c>
      <c r="B423" s="6" t="str">
        <f>"00548453"</f>
        <v>00548453</v>
      </c>
    </row>
    <row r="424" spans="1:2" x14ac:dyDescent="0.25">
      <c r="A424" s="6">
        <v>419</v>
      </c>
      <c r="B424" s="6" t="str">
        <f>"00548458"</f>
        <v>00548458</v>
      </c>
    </row>
    <row r="425" spans="1:2" x14ac:dyDescent="0.25">
      <c r="A425" s="6">
        <v>420</v>
      </c>
      <c r="B425" s="6" t="str">
        <f>"00548534"</f>
        <v>00548534</v>
      </c>
    </row>
    <row r="426" spans="1:2" x14ac:dyDescent="0.25">
      <c r="A426" s="6">
        <v>421</v>
      </c>
      <c r="B426" s="6" t="str">
        <f>"00548693"</f>
        <v>00548693</v>
      </c>
    </row>
    <row r="427" spans="1:2" x14ac:dyDescent="0.25">
      <c r="A427" s="6">
        <v>422</v>
      </c>
      <c r="B427" s="6" t="str">
        <f>"00549105"</f>
        <v>00549105</v>
      </c>
    </row>
    <row r="428" spans="1:2" x14ac:dyDescent="0.25">
      <c r="A428" s="6">
        <v>423</v>
      </c>
      <c r="B428" s="6" t="str">
        <f>"00549348"</f>
        <v>00549348</v>
      </c>
    </row>
    <row r="429" spans="1:2" x14ac:dyDescent="0.25">
      <c r="A429" s="6">
        <v>424</v>
      </c>
      <c r="B429" s="6" t="str">
        <f>"00549813"</f>
        <v>00549813</v>
      </c>
    </row>
    <row r="430" spans="1:2" x14ac:dyDescent="0.25">
      <c r="A430" s="6">
        <v>425</v>
      </c>
      <c r="B430" s="6" t="str">
        <f>"00549856"</f>
        <v>00549856</v>
      </c>
    </row>
    <row r="431" spans="1:2" x14ac:dyDescent="0.25">
      <c r="A431" s="6">
        <v>426</v>
      </c>
      <c r="B431" s="6" t="str">
        <f>"00550193"</f>
        <v>00550193</v>
      </c>
    </row>
    <row r="432" spans="1:2" x14ac:dyDescent="0.25">
      <c r="A432" s="6">
        <v>427</v>
      </c>
      <c r="B432" s="6" t="str">
        <f>"00550343"</f>
        <v>00550343</v>
      </c>
    </row>
    <row r="433" spans="1:2" x14ac:dyDescent="0.25">
      <c r="A433" s="6">
        <v>428</v>
      </c>
      <c r="B433" s="6" t="str">
        <f>"00551035"</f>
        <v>00551035</v>
      </c>
    </row>
    <row r="434" spans="1:2" x14ac:dyDescent="0.25">
      <c r="A434" s="6">
        <v>429</v>
      </c>
      <c r="B434" s="6" t="str">
        <f>"00551080"</f>
        <v>00551080</v>
      </c>
    </row>
    <row r="435" spans="1:2" x14ac:dyDescent="0.25">
      <c r="A435" s="6">
        <v>430</v>
      </c>
      <c r="B435" s="6" t="str">
        <f>"00551300"</f>
        <v>00551300</v>
      </c>
    </row>
    <row r="436" spans="1:2" x14ac:dyDescent="0.25">
      <c r="A436" s="6">
        <v>431</v>
      </c>
      <c r="B436" s="6" t="str">
        <f>"00552267"</f>
        <v>00552267</v>
      </c>
    </row>
    <row r="437" spans="1:2" x14ac:dyDescent="0.25">
      <c r="A437" s="6">
        <v>432</v>
      </c>
      <c r="B437" s="6" t="str">
        <f>"00553308"</f>
        <v>00553308</v>
      </c>
    </row>
    <row r="438" spans="1:2" x14ac:dyDescent="0.25">
      <c r="A438" s="6">
        <v>433</v>
      </c>
      <c r="B438" s="6" t="str">
        <f>"00556040"</f>
        <v>00556040</v>
      </c>
    </row>
    <row r="439" spans="1:2" x14ac:dyDescent="0.25">
      <c r="A439" s="6">
        <v>434</v>
      </c>
      <c r="B439" s="6" t="str">
        <f>"00556183"</f>
        <v>00556183</v>
      </c>
    </row>
    <row r="440" spans="1:2" x14ac:dyDescent="0.25">
      <c r="A440" s="6">
        <v>435</v>
      </c>
      <c r="B440" s="6" t="str">
        <f>"00556770"</f>
        <v>00556770</v>
      </c>
    </row>
    <row r="441" spans="1:2" x14ac:dyDescent="0.25">
      <c r="A441" s="6">
        <v>436</v>
      </c>
      <c r="B441" s="6" t="str">
        <f>"00561851"</f>
        <v>00561851</v>
      </c>
    </row>
    <row r="442" spans="1:2" x14ac:dyDescent="0.25">
      <c r="A442" s="6">
        <v>437</v>
      </c>
      <c r="B442" s="6" t="str">
        <f>"00564235"</f>
        <v>00564235</v>
      </c>
    </row>
    <row r="443" spans="1:2" x14ac:dyDescent="0.25">
      <c r="A443" s="6">
        <v>438</v>
      </c>
      <c r="B443" s="6" t="str">
        <f>"00569839"</f>
        <v>00569839</v>
      </c>
    </row>
    <row r="444" spans="1:2" x14ac:dyDescent="0.25">
      <c r="A444" s="6">
        <v>439</v>
      </c>
      <c r="B444" s="6" t="str">
        <f>"00570782"</f>
        <v>00570782</v>
      </c>
    </row>
    <row r="445" spans="1:2" x14ac:dyDescent="0.25">
      <c r="A445" s="6">
        <v>440</v>
      </c>
      <c r="B445" s="6" t="str">
        <f>"00572603"</f>
        <v>00572603</v>
      </c>
    </row>
    <row r="446" spans="1:2" x14ac:dyDescent="0.25">
      <c r="A446" s="6">
        <v>441</v>
      </c>
      <c r="B446" s="6" t="str">
        <f>"00575381"</f>
        <v>00575381</v>
      </c>
    </row>
    <row r="447" spans="1:2" x14ac:dyDescent="0.25">
      <c r="A447" s="6">
        <v>442</v>
      </c>
      <c r="B447" s="6" t="str">
        <f>"00580427"</f>
        <v>00580427</v>
      </c>
    </row>
    <row r="448" spans="1:2" x14ac:dyDescent="0.25">
      <c r="A448" s="6">
        <v>443</v>
      </c>
      <c r="B448" s="6" t="str">
        <f>"00593276"</f>
        <v>00593276</v>
      </c>
    </row>
    <row r="449" spans="1:2" x14ac:dyDescent="0.25">
      <c r="A449" s="6">
        <v>444</v>
      </c>
      <c r="B449" s="6" t="str">
        <f>"00600478"</f>
        <v>00600478</v>
      </c>
    </row>
    <row r="450" spans="1:2" x14ac:dyDescent="0.25">
      <c r="A450" s="6">
        <v>445</v>
      </c>
      <c r="B450" s="6" t="str">
        <f>"00601368"</f>
        <v>00601368</v>
      </c>
    </row>
    <row r="451" spans="1:2" x14ac:dyDescent="0.25">
      <c r="A451" s="6">
        <v>446</v>
      </c>
      <c r="B451" s="6" t="str">
        <f>"00601572"</f>
        <v>00601572</v>
      </c>
    </row>
    <row r="452" spans="1:2" x14ac:dyDescent="0.25">
      <c r="A452" s="6">
        <v>447</v>
      </c>
      <c r="B452" s="6" t="str">
        <f>"00604298"</f>
        <v>00604298</v>
      </c>
    </row>
    <row r="453" spans="1:2" x14ac:dyDescent="0.25">
      <c r="A453" s="6">
        <v>448</v>
      </c>
      <c r="B453" s="6" t="str">
        <f>"00605298"</f>
        <v>00605298</v>
      </c>
    </row>
    <row r="454" spans="1:2" x14ac:dyDescent="0.25">
      <c r="A454" s="6">
        <v>449</v>
      </c>
      <c r="B454" s="6" t="str">
        <f>"00605561"</f>
        <v>00605561</v>
      </c>
    </row>
    <row r="455" spans="1:2" x14ac:dyDescent="0.25">
      <c r="A455" s="6">
        <v>450</v>
      </c>
      <c r="B455" s="6" t="str">
        <f>"00606348"</f>
        <v>00606348</v>
      </c>
    </row>
    <row r="456" spans="1:2" x14ac:dyDescent="0.25">
      <c r="A456" s="6">
        <v>451</v>
      </c>
      <c r="B456" s="6" t="str">
        <f>"00606718"</f>
        <v>00606718</v>
      </c>
    </row>
    <row r="457" spans="1:2" x14ac:dyDescent="0.25">
      <c r="A457" s="6">
        <v>452</v>
      </c>
      <c r="B457" s="6" t="str">
        <f>"00606827"</f>
        <v>00606827</v>
      </c>
    </row>
    <row r="458" spans="1:2" x14ac:dyDescent="0.25">
      <c r="A458" s="6">
        <v>453</v>
      </c>
      <c r="B458" s="6" t="str">
        <f>"00609465"</f>
        <v>00609465</v>
      </c>
    </row>
    <row r="459" spans="1:2" x14ac:dyDescent="0.25">
      <c r="A459" s="6">
        <v>454</v>
      </c>
      <c r="B459" s="6" t="str">
        <f>"00614077"</f>
        <v>00614077</v>
      </c>
    </row>
    <row r="460" spans="1:2" x14ac:dyDescent="0.25">
      <c r="A460" s="6">
        <v>455</v>
      </c>
      <c r="B460" s="6" t="str">
        <f>"00620489"</f>
        <v>00620489</v>
      </c>
    </row>
    <row r="461" spans="1:2" x14ac:dyDescent="0.25">
      <c r="A461" s="6">
        <v>456</v>
      </c>
      <c r="B461" s="6" t="str">
        <f>"00621711"</f>
        <v>00621711</v>
      </c>
    </row>
    <row r="462" spans="1:2" x14ac:dyDescent="0.25">
      <c r="A462" s="6">
        <v>457</v>
      </c>
      <c r="B462" s="6" t="str">
        <f>"00622050"</f>
        <v>00622050</v>
      </c>
    </row>
    <row r="463" spans="1:2" x14ac:dyDescent="0.25">
      <c r="A463" s="6">
        <v>458</v>
      </c>
      <c r="B463" s="6" t="str">
        <f>"00624002"</f>
        <v>00624002</v>
      </c>
    </row>
    <row r="464" spans="1:2" x14ac:dyDescent="0.25">
      <c r="A464" s="6">
        <v>459</v>
      </c>
      <c r="B464" s="6" t="str">
        <f>"00626238"</f>
        <v>00626238</v>
      </c>
    </row>
    <row r="465" spans="1:2" x14ac:dyDescent="0.25">
      <c r="A465" s="6">
        <v>460</v>
      </c>
      <c r="B465" s="6" t="str">
        <f>"00628597"</f>
        <v>00628597</v>
      </c>
    </row>
    <row r="466" spans="1:2" x14ac:dyDescent="0.25">
      <c r="A466" s="6">
        <v>461</v>
      </c>
      <c r="B466" s="6" t="str">
        <f>"00633737"</f>
        <v>00633737</v>
      </c>
    </row>
    <row r="467" spans="1:2" x14ac:dyDescent="0.25">
      <c r="A467" s="6">
        <v>462</v>
      </c>
      <c r="B467" s="6" t="str">
        <f>"00638289"</f>
        <v>00638289</v>
      </c>
    </row>
    <row r="468" spans="1:2" x14ac:dyDescent="0.25">
      <c r="A468" s="6">
        <v>463</v>
      </c>
      <c r="B468" s="6" t="str">
        <f>"00640439"</f>
        <v>00640439</v>
      </c>
    </row>
    <row r="469" spans="1:2" x14ac:dyDescent="0.25">
      <c r="A469" s="6">
        <v>464</v>
      </c>
      <c r="B469" s="6" t="str">
        <f>"00654996"</f>
        <v>00654996</v>
      </c>
    </row>
    <row r="470" spans="1:2" x14ac:dyDescent="0.25">
      <c r="A470" s="6">
        <v>465</v>
      </c>
      <c r="B470" s="6" t="str">
        <f>"00657489"</f>
        <v>00657489</v>
      </c>
    </row>
    <row r="471" spans="1:2" x14ac:dyDescent="0.25">
      <c r="A471" s="6">
        <v>466</v>
      </c>
      <c r="B471" s="6" t="str">
        <f>"00657747"</f>
        <v>00657747</v>
      </c>
    </row>
    <row r="472" spans="1:2" x14ac:dyDescent="0.25">
      <c r="A472" s="6">
        <v>467</v>
      </c>
      <c r="B472" s="6" t="str">
        <f>"00658127"</f>
        <v>00658127</v>
      </c>
    </row>
    <row r="473" spans="1:2" x14ac:dyDescent="0.25">
      <c r="A473" s="6">
        <v>468</v>
      </c>
      <c r="B473" s="6" t="str">
        <f>"00658232"</f>
        <v>00658232</v>
      </c>
    </row>
    <row r="474" spans="1:2" x14ac:dyDescent="0.25">
      <c r="A474" s="6">
        <v>469</v>
      </c>
      <c r="B474" s="6" t="str">
        <f>"00658466"</f>
        <v>00658466</v>
      </c>
    </row>
    <row r="475" spans="1:2" x14ac:dyDescent="0.25">
      <c r="A475" s="6">
        <v>470</v>
      </c>
      <c r="B475" s="6" t="str">
        <f>"00660361"</f>
        <v>00660361</v>
      </c>
    </row>
    <row r="476" spans="1:2" x14ac:dyDescent="0.25">
      <c r="A476" s="6">
        <v>471</v>
      </c>
      <c r="B476" s="6" t="str">
        <f>"00661248"</f>
        <v>00661248</v>
      </c>
    </row>
    <row r="477" spans="1:2" x14ac:dyDescent="0.25">
      <c r="A477" s="6">
        <v>472</v>
      </c>
      <c r="B477" s="6" t="str">
        <f>"00665967"</f>
        <v>00665967</v>
      </c>
    </row>
    <row r="478" spans="1:2" x14ac:dyDescent="0.25">
      <c r="A478" s="6">
        <v>473</v>
      </c>
      <c r="B478" s="6" t="str">
        <f>"00673150"</f>
        <v>00673150</v>
      </c>
    </row>
    <row r="479" spans="1:2" x14ac:dyDescent="0.25">
      <c r="A479" s="6">
        <v>474</v>
      </c>
      <c r="B479" s="6" t="str">
        <f>"00677674"</f>
        <v>00677674</v>
      </c>
    </row>
    <row r="480" spans="1:2" x14ac:dyDescent="0.25">
      <c r="A480" s="6">
        <v>475</v>
      </c>
      <c r="B480" s="6" t="str">
        <f>"00684289"</f>
        <v>00684289</v>
      </c>
    </row>
    <row r="481" spans="1:2" x14ac:dyDescent="0.25">
      <c r="A481" s="6">
        <v>476</v>
      </c>
      <c r="B481" s="6" t="str">
        <f>"00688420"</f>
        <v>00688420</v>
      </c>
    </row>
    <row r="482" spans="1:2" x14ac:dyDescent="0.25">
      <c r="A482" s="6">
        <v>477</v>
      </c>
      <c r="B482" s="6" t="str">
        <f>"00689770"</f>
        <v>00689770</v>
      </c>
    </row>
    <row r="483" spans="1:2" x14ac:dyDescent="0.25">
      <c r="A483" s="6">
        <v>478</v>
      </c>
      <c r="B483" s="6" t="str">
        <f>"00713240"</f>
        <v>00713240</v>
      </c>
    </row>
    <row r="484" spans="1:2" x14ac:dyDescent="0.25">
      <c r="A484" s="6">
        <v>479</v>
      </c>
      <c r="B484" s="6" t="str">
        <f>"00714128"</f>
        <v>00714128</v>
      </c>
    </row>
    <row r="485" spans="1:2" x14ac:dyDescent="0.25">
      <c r="A485" s="6">
        <v>480</v>
      </c>
      <c r="B485" s="6" t="str">
        <f>"00716912"</f>
        <v>00716912</v>
      </c>
    </row>
    <row r="486" spans="1:2" x14ac:dyDescent="0.25">
      <c r="A486" s="6">
        <v>481</v>
      </c>
      <c r="B486" s="6" t="str">
        <f>"00718136"</f>
        <v>00718136</v>
      </c>
    </row>
    <row r="487" spans="1:2" x14ac:dyDescent="0.25">
      <c r="A487" s="6">
        <v>482</v>
      </c>
      <c r="B487" s="6" t="str">
        <f>"00718369"</f>
        <v>00718369</v>
      </c>
    </row>
    <row r="488" spans="1:2" x14ac:dyDescent="0.25">
      <c r="A488" s="6">
        <v>483</v>
      </c>
      <c r="B488" s="6" t="str">
        <f>"00718495"</f>
        <v>00718495</v>
      </c>
    </row>
    <row r="489" spans="1:2" x14ac:dyDescent="0.25">
      <c r="A489" s="6">
        <v>484</v>
      </c>
      <c r="B489" s="6" t="str">
        <f>"00723343"</f>
        <v>00723343</v>
      </c>
    </row>
    <row r="490" spans="1:2" x14ac:dyDescent="0.25">
      <c r="A490" s="6">
        <v>485</v>
      </c>
      <c r="B490" s="6" t="str">
        <f>"00723899"</f>
        <v>00723899</v>
      </c>
    </row>
    <row r="491" spans="1:2" x14ac:dyDescent="0.25">
      <c r="A491" s="6">
        <v>486</v>
      </c>
      <c r="B491" s="6" t="str">
        <f>"00725042"</f>
        <v>00725042</v>
      </c>
    </row>
    <row r="492" spans="1:2" x14ac:dyDescent="0.25">
      <c r="A492" s="6">
        <v>487</v>
      </c>
      <c r="B492" s="6" t="str">
        <f>"00728081"</f>
        <v>00728081</v>
      </c>
    </row>
    <row r="493" spans="1:2" x14ac:dyDescent="0.25">
      <c r="A493" s="6">
        <v>488</v>
      </c>
      <c r="B493" s="6" t="str">
        <f>"00730451"</f>
        <v>00730451</v>
      </c>
    </row>
    <row r="494" spans="1:2" x14ac:dyDescent="0.25">
      <c r="A494" s="6">
        <v>489</v>
      </c>
      <c r="B494" s="6" t="str">
        <f>"00731199"</f>
        <v>00731199</v>
      </c>
    </row>
    <row r="495" spans="1:2" x14ac:dyDescent="0.25">
      <c r="A495" s="6">
        <v>490</v>
      </c>
      <c r="B495" s="6" t="str">
        <f>"00732741"</f>
        <v>00732741</v>
      </c>
    </row>
    <row r="496" spans="1:2" x14ac:dyDescent="0.25">
      <c r="A496" s="6">
        <v>491</v>
      </c>
      <c r="B496" s="6" t="str">
        <f>"00735511"</f>
        <v>00735511</v>
      </c>
    </row>
    <row r="497" spans="1:2" x14ac:dyDescent="0.25">
      <c r="A497" s="6">
        <v>492</v>
      </c>
      <c r="B497" s="6" t="str">
        <f>"00738982"</f>
        <v>00738982</v>
      </c>
    </row>
    <row r="498" spans="1:2" x14ac:dyDescent="0.25">
      <c r="A498" s="6">
        <v>493</v>
      </c>
      <c r="B498" s="6" t="str">
        <f>"00739327"</f>
        <v>00739327</v>
      </c>
    </row>
    <row r="499" spans="1:2" x14ac:dyDescent="0.25">
      <c r="A499" s="6">
        <v>494</v>
      </c>
      <c r="B499" s="6" t="str">
        <f>"00740943"</f>
        <v>00740943</v>
      </c>
    </row>
    <row r="500" spans="1:2" x14ac:dyDescent="0.25">
      <c r="A500" s="6">
        <v>495</v>
      </c>
      <c r="B500" s="6" t="str">
        <f>"00741574"</f>
        <v>00741574</v>
      </c>
    </row>
    <row r="501" spans="1:2" x14ac:dyDescent="0.25">
      <c r="A501" s="6">
        <v>496</v>
      </c>
      <c r="B501" s="6" t="str">
        <f>"00742536"</f>
        <v>00742536</v>
      </c>
    </row>
    <row r="502" spans="1:2" x14ac:dyDescent="0.25">
      <c r="A502" s="6">
        <v>497</v>
      </c>
      <c r="B502" s="6" t="str">
        <f>"00744703"</f>
        <v>00744703</v>
      </c>
    </row>
    <row r="503" spans="1:2" x14ac:dyDescent="0.25">
      <c r="A503" s="6">
        <v>498</v>
      </c>
      <c r="B503" s="6" t="str">
        <f>"00750083"</f>
        <v>00750083</v>
      </c>
    </row>
    <row r="504" spans="1:2" x14ac:dyDescent="0.25">
      <c r="A504" s="6">
        <v>499</v>
      </c>
      <c r="B504" s="6" t="str">
        <f>"00751865"</f>
        <v>00751865</v>
      </c>
    </row>
    <row r="505" spans="1:2" x14ac:dyDescent="0.25">
      <c r="A505" s="6">
        <v>500</v>
      </c>
      <c r="B505" s="6" t="str">
        <f>"00751952"</f>
        <v>00751952</v>
      </c>
    </row>
    <row r="506" spans="1:2" x14ac:dyDescent="0.25">
      <c r="A506" s="6">
        <v>501</v>
      </c>
      <c r="B506" s="6" t="str">
        <f>"00757018"</f>
        <v>00757018</v>
      </c>
    </row>
    <row r="507" spans="1:2" x14ac:dyDescent="0.25">
      <c r="A507" s="6">
        <v>502</v>
      </c>
      <c r="B507" s="6" t="str">
        <f>"00758255"</f>
        <v>00758255</v>
      </c>
    </row>
    <row r="508" spans="1:2" x14ac:dyDescent="0.25">
      <c r="A508" s="6">
        <v>503</v>
      </c>
      <c r="B508" s="6" t="str">
        <f>"00758670"</f>
        <v>00758670</v>
      </c>
    </row>
    <row r="509" spans="1:2" x14ac:dyDescent="0.25">
      <c r="A509" s="6">
        <v>504</v>
      </c>
      <c r="B509" s="6" t="str">
        <f>"00761835"</f>
        <v>00761835</v>
      </c>
    </row>
    <row r="510" spans="1:2" x14ac:dyDescent="0.25">
      <c r="A510" s="6">
        <v>505</v>
      </c>
      <c r="B510" s="6" t="str">
        <f>"00762115"</f>
        <v>00762115</v>
      </c>
    </row>
    <row r="511" spans="1:2" x14ac:dyDescent="0.25">
      <c r="A511" s="6">
        <v>506</v>
      </c>
      <c r="B511" s="6" t="str">
        <f>"00762767"</f>
        <v>00762767</v>
      </c>
    </row>
    <row r="512" spans="1:2" x14ac:dyDescent="0.25">
      <c r="A512" s="6">
        <v>507</v>
      </c>
      <c r="B512" s="6" t="str">
        <f>"00763295"</f>
        <v>00763295</v>
      </c>
    </row>
    <row r="513" spans="1:2" x14ac:dyDescent="0.25">
      <c r="A513" s="6">
        <v>508</v>
      </c>
      <c r="B513" s="6" t="str">
        <f>"00763685"</f>
        <v>00763685</v>
      </c>
    </row>
    <row r="514" spans="1:2" x14ac:dyDescent="0.25">
      <c r="A514" s="6">
        <v>509</v>
      </c>
      <c r="B514" s="6" t="str">
        <f>"00763690"</f>
        <v>00763690</v>
      </c>
    </row>
    <row r="515" spans="1:2" x14ac:dyDescent="0.25">
      <c r="A515" s="6">
        <v>510</v>
      </c>
      <c r="B515" s="6" t="str">
        <f>"00764691"</f>
        <v>00764691</v>
      </c>
    </row>
    <row r="516" spans="1:2" x14ac:dyDescent="0.25">
      <c r="A516" s="6">
        <v>511</v>
      </c>
      <c r="B516" s="6" t="str">
        <f>"00765915"</f>
        <v>00765915</v>
      </c>
    </row>
    <row r="517" spans="1:2" x14ac:dyDescent="0.25">
      <c r="A517" s="6">
        <v>512</v>
      </c>
      <c r="B517" s="6" t="str">
        <f>"00766498"</f>
        <v>00766498</v>
      </c>
    </row>
    <row r="518" spans="1:2" x14ac:dyDescent="0.25">
      <c r="A518" s="6">
        <v>513</v>
      </c>
      <c r="B518" s="6" t="str">
        <f>"00766538"</f>
        <v>00766538</v>
      </c>
    </row>
    <row r="519" spans="1:2" x14ac:dyDescent="0.25">
      <c r="A519" s="6">
        <v>514</v>
      </c>
      <c r="B519" s="6" t="str">
        <f>"00767631"</f>
        <v>00767631</v>
      </c>
    </row>
    <row r="520" spans="1:2" x14ac:dyDescent="0.25">
      <c r="A520" s="6">
        <v>515</v>
      </c>
      <c r="B520" s="6" t="str">
        <f>"00769439"</f>
        <v>00769439</v>
      </c>
    </row>
    <row r="521" spans="1:2" x14ac:dyDescent="0.25">
      <c r="A521" s="6">
        <v>516</v>
      </c>
      <c r="B521" s="6" t="str">
        <f>"00769933"</f>
        <v>00769933</v>
      </c>
    </row>
    <row r="522" spans="1:2" x14ac:dyDescent="0.25">
      <c r="A522" s="6">
        <v>517</v>
      </c>
      <c r="B522" s="6" t="str">
        <f>"00771732"</f>
        <v>00771732</v>
      </c>
    </row>
    <row r="523" spans="1:2" x14ac:dyDescent="0.25">
      <c r="A523" s="6">
        <v>518</v>
      </c>
      <c r="B523" s="6" t="str">
        <f>"00776047"</f>
        <v>00776047</v>
      </c>
    </row>
    <row r="524" spans="1:2" x14ac:dyDescent="0.25">
      <c r="A524" s="6">
        <v>519</v>
      </c>
      <c r="B524" s="6" t="str">
        <f>"00777703"</f>
        <v>00777703</v>
      </c>
    </row>
    <row r="525" spans="1:2" x14ac:dyDescent="0.25">
      <c r="A525" s="6">
        <v>520</v>
      </c>
      <c r="B525" s="6" t="str">
        <f>"00778223"</f>
        <v>00778223</v>
      </c>
    </row>
    <row r="526" spans="1:2" x14ac:dyDescent="0.25">
      <c r="A526" s="6">
        <v>521</v>
      </c>
      <c r="B526" s="6" t="str">
        <f>"00779221"</f>
        <v>00779221</v>
      </c>
    </row>
    <row r="527" spans="1:2" x14ac:dyDescent="0.25">
      <c r="A527" s="6">
        <v>522</v>
      </c>
      <c r="B527" s="6" t="str">
        <f>"00779418"</f>
        <v>00779418</v>
      </c>
    </row>
    <row r="528" spans="1:2" x14ac:dyDescent="0.25">
      <c r="A528" s="6">
        <v>523</v>
      </c>
      <c r="B528" s="6" t="str">
        <f>"00779567"</f>
        <v>00779567</v>
      </c>
    </row>
    <row r="529" spans="1:2" x14ac:dyDescent="0.25">
      <c r="A529" s="6">
        <v>524</v>
      </c>
      <c r="B529" s="6" t="str">
        <f>"00782008"</f>
        <v>00782008</v>
      </c>
    </row>
    <row r="530" spans="1:2" x14ac:dyDescent="0.25">
      <c r="A530" s="6">
        <v>525</v>
      </c>
      <c r="B530" s="6" t="str">
        <f>"00784893"</f>
        <v>00784893</v>
      </c>
    </row>
    <row r="531" spans="1:2" x14ac:dyDescent="0.25">
      <c r="A531" s="6">
        <v>526</v>
      </c>
      <c r="B531" s="6" t="str">
        <f>"00787564"</f>
        <v>00787564</v>
      </c>
    </row>
    <row r="532" spans="1:2" x14ac:dyDescent="0.25">
      <c r="A532" s="6">
        <v>527</v>
      </c>
      <c r="B532" s="6" t="str">
        <f>"00789316"</f>
        <v>00789316</v>
      </c>
    </row>
    <row r="533" spans="1:2" x14ac:dyDescent="0.25">
      <c r="A533" s="6">
        <v>528</v>
      </c>
      <c r="B533" s="6" t="str">
        <f>"00792327"</f>
        <v>00792327</v>
      </c>
    </row>
    <row r="534" spans="1:2" x14ac:dyDescent="0.25">
      <c r="A534" s="6">
        <v>529</v>
      </c>
      <c r="B534" s="6" t="str">
        <f>"00793896"</f>
        <v>00793896</v>
      </c>
    </row>
    <row r="535" spans="1:2" x14ac:dyDescent="0.25">
      <c r="A535" s="6">
        <v>530</v>
      </c>
      <c r="B535" s="6" t="str">
        <f>"00796056"</f>
        <v>00796056</v>
      </c>
    </row>
    <row r="536" spans="1:2" x14ac:dyDescent="0.25">
      <c r="A536" s="6">
        <v>531</v>
      </c>
      <c r="B536" s="6" t="str">
        <f>"00796657"</f>
        <v>00796657</v>
      </c>
    </row>
    <row r="537" spans="1:2" x14ac:dyDescent="0.25">
      <c r="A537" s="6">
        <v>532</v>
      </c>
      <c r="B537" s="6" t="str">
        <f>"00798263"</f>
        <v>00798263</v>
      </c>
    </row>
    <row r="538" spans="1:2" x14ac:dyDescent="0.25">
      <c r="A538" s="6">
        <v>533</v>
      </c>
      <c r="B538" s="6" t="str">
        <f>"00799748"</f>
        <v>00799748</v>
      </c>
    </row>
    <row r="539" spans="1:2" x14ac:dyDescent="0.25">
      <c r="A539" s="6">
        <v>534</v>
      </c>
      <c r="B539" s="6" t="str">
        <f>"00801541"</f>
        <v>00801541</v>
      </c>
    </row>
    <row r="540" spans="1:2" x14ac:dyDescent="0.25">
      <c r="A540" s="6">
        <v>535</v>
      </c>
      <c r="B540" s="6" t="str">
        <f>"00807409"</f>
        <v>00807409</v>
      </c>
    </row>
    <row r="541" spans="1:2" x14ac:dyDescent="0.25">
      <c r="A541" s="6">
        <v>536</v>
      </c>
      <c r="B541" s="6" t="str">
        <f>"00807692"</f>
        <v>00807692</v>
      </c>
    </row>
    <row r="542" spans="1:2" x14ac:dyDescent="0.25">
      <c r="A542" s="6">
        <v>537</v>
      </c>
      <c r="B542" s="6" t="str">
        <f>"00807854"</f>
        <v>00807854</v>
      </c>
    </row>
    <row r="543" spans="1:2" x14ac:dyDescent="0.25">
      <c r="A543" s="6">
        <v>538</v>
      </c>
      <c r="B543" s="6" t="str">
        <f>"00809994"</f>
        <v>00809994</v>
      </c>
    </row>
    <row r="544" spans="1:2" x14ac:dyDescent="0.25">
      <c r="A544" s="6">
        <v>539</v>
      </c>
      <c r="B544" s="6" t="str">
        <f>"00810905"</f>
        <v>00810905</v>
      </c>
    </row>
    <row r="545" spans="1:2" x14ac:dyDescent="0.25">
      <c r="A545" s="6">
        <v>540</v>
      </c>
      <c r="B545" s="6" t="str">
        <f>"00815874"</f>
        <v>00815874</v>
      </c>
    </row>
    <row r="546" spans="1:2" x14ac:dyDescent="0.25">
      <c r="A546" s="6">
        <v>541</v>
      </c>
      <c r="B546" s="6" t="str">
        <f>"00821131"</f>
        <v>00821131</v>
      </c>
    </row>
    <row r="547" spans="1:2" x14ac:dyDescent="0.25">
      <c r="A547" s="6">
        <v>542</v>
      </c>
      <c r="B547" s="6" t="str">
        <f>"00822770"</f>
        <v>00822770</v>
      </c>
    </row>
    <row r="548" spans="1:2" x14ac:dyDescent="0.25">
      <c r="A548" s="6">
        <v>543</v>
      </c>
      <c r="B548" s="6" t="str">
        <f>"00823728"</f>
        <v>00823728</v>
      </c>
    </row>
    <row r="549" spans="1:2" x14ac:dyDescent="0.25">
      <c r="A549" s="6">
        <v>544</v>
      </c>
      <c r="B549" s="6" t="str">
        <f>"00823739"</f>
        <v>00823739</v>
      </c>
    </row>
    <row r="550" spans="1:2" x14ac:dyDescent="0.25">
      <c r="A550" s="6">
        <v>545</v>
      </c>
      <c r="B550" s="6" t="str">
        <f>"00823854"</f>
        <v>00823854</v>
      </c>
    </row>
    <row r="551" spans="1:2" x14ac:dyDescent="0.25">
      <c r="A551" s="6">
        <v>546</v>
      </c>
      <c r="B551" s="6" t="str">
        <f>"00824209"</f>
        <v>00824209</v>
      </c>
    </row>
    <row r="552" spans="1:2" x14ac:dyDescent="0.25">
      <c r="A552" s="6">
        <v>547</v>
      </c>
      <c r="B552" s="6" t="str">
        <f>"00824356"</f>
        <v>00824356</v>
      </c>
    </row>
    <row r="553" spans="1:2" x14ac:dyDescent="0.25">
      <c r="A553" s="6">
        <v>548</v>
      </c>
      <c r="B553" s="6" t="str">
        <f>"00824490"</f>
        <v>00824490</v>
      </c>
    </row>
    <row r="554" spans="1:2" x14ac:dyDescent="0.25">
      <c r="A554" s="6">
        <v>549</v>
      </c>
      <c r="B554" s="6" t="str">
        <f>"00824941"</f>
        <v>00824941</v>
      </c>
    </row>
    <row r="555" spans="1:2" x14ac:dyDescent="0.25">
      <c r="A555" s="6">
        <v>550</v>
      </c>
      <c r="B555" s="6" t="str">
        <f>"00825007"</f>
        <v>00825007</v>
      </c>
    </row>
    <row r="556" spans="1:2" x14ac:dyDescent="0.25">
      <c r="A556" s="6">
        <v>551</v>
      </c>
      <c r="B556" s="6" t="str">
        <f>"00825377"</f>
        <v>00825377</v>
      </c>
    </row>
    <row r="557" spans="1:2" x14ac:dyDescent="0.25">
      <c r="A557" s="6">
        <v>552</v>
      </c>
      <c r="B557" s="6" t="str">
        <f>"00825613"</f>
        <v>00825613</v>
      </c>
    </row>
    <row r="558" spans="1:2" x14ac:dyDescent="0.25">
      <c r="A558" s="6">
        <v>553</v>
      </c>
      <c r="B558" s="6" t="str">
        <f>"00825757"</f>
        <v>00825757</v>
      </c>
    </row>
    <row r="559" spans="1:2" x14ac:dyDescent="0.25">
      <c r="A559" s="6">
        <v>554</v>
      </c>
      <c r="B559" s="6" t="str">
        <f>"00826095"</f>
        <v>00826095</v>
      </c>
    </row>
    <row r="560" spans="1:2" x14ac:dyDescent="0.25">
      <c r="A560" s="6">
        <v>555</v>
      </c>
      <c r="B560" s="6" t="str">
        <f>"00826118"</f>
        <v>00826118</v>
      </c>
    </row>
    <row r="561" spans="1:2" x14ac:dyDescent="0.25">
      <c r="A561" s="6">
        <v>556</v>
      </c>
      <c r="B561" s="6" t="str">
        <f>"00826881"</f>
        <v>00826881</v>
      </c>
    </row>
    <row r="562" spans="1:2" x14ac:dyDescent="0.25">
      <c r="A562" s="6">
        <v>557</v>
      </c>
      <c r="B562" s="6" t="str">
        <f>"00827008"</f>
        <v>00827008</v>
      </c>
    </row>
    <row r="563" spans="1:2" x14ac:dyDescent="0.25">
      <c r="A563" s="6">
        <v>558</v>
      </c>
      <c r="B563" s="6" t="str">
        <f>"00827431"</f>
        <v>00827431</v>
      </c>
    </row>
    <row r="564" spans="1:2" x14ac:dyDescent="0.25">
      <c r="A564" s="6">
        <v>559</v>
      </c>
      <c r="B564" s="6" t="str">
        <f>"00828023"</f>
        <v>00828023</v>
      </c>
    </row>
    <row r="565" spans="1:2" x14ac:dyDescent="0.25">
      <c r="A565" s="6">
        <v>560</v>
      </c>
      <c r="B565" s="6" t="str">
        <f>"00829425"</f>
        <v>00829425</v>
      </c>
    </row>
    <row r="566" spans="1:2" x14ac:dyDescent="0.25">
      <c r="A566" s="6">
        <v>561</v>
      </c>
      <c r="B566" s="6" t="str">
        <f>"00829447"</f>
        <v>00829447</v>
      </c>
    </row>
    <row r="567" spans="1:2" x14ac:dyDescent="0.25">
      <c r="A567" s="6">
        <v>562</v>
      </c>
      <c r="B567" s="6" t="str">
        <f>"00829460"</f>
        <v>00829460</v>
      </c>
    </row>
    <row r="568" spans="1:2" x14ac:dyDescent="0.25">
      <c r="A568" s="6">
        <v>563</v>
      </c>
      <c r="B568" s="6" t="str">
        <f>"00829745"</f>
        <v>00829745</v>
      </c>
    </row>
    <row r="569" spans="1:2" x14ac:dyDescent="0.25">
      <c r="A569" s="6">
        <v>564</v>
      </c>
      <c r="B569" s="6" t="str">
        <f>"00830135"</f>
        <v>00830135</v>
      </c>
    </row>
    <row r="570" spans="1:2" x14ac:dyDescent="0.25">
      <c r="A570" s="6">
        <v>565</v>
      </c>
      <c r="B570" s="6" t="str">
        <f>"00832862"</f>
        <v>00832862</v>
      </c>
    </row>
    <row r="571" spans="1:2" x14ac:dyDescent="0.25">
      <c r="A571" s="6">
        <v>566</v>
      </c>
      <c r="B571" s="6" t="str">
        <f>"00832913"</f>
        <v>00832913</v>
      </c>
    </row>
    <row r="572" spans="1:2" x14ac:dyDescent="0.25">
      <c r="A572" s="6">
        <v>567</v>
      </c>
      <c r="B572" s="6" t="str">
        <f>"00833311"</f>
        <v>00833311</v>
      </c>
    </row>
    <row r="573" spans="1:2" x14ac:dyDescent="0.25">
      <c r="A573" s="6">
        <v>568</v>
      </c>
      <c r="B573" s="6" t="str">
        <f>"00833516"</f>
        <v>00833516</v>
      </c>
    </row>
    <row r="574" spans="1:2" x14ac:dyDescent="0.25">
      <c r="A574" s="6">
        <v>569</v>
      </c>
      <c r="B574" s="6" t="str">
        <f>"00833657"</f>
        <v>00833657</v>
      </c>
    </row>
    <row r="575" spans="1:2" x14ac:dyDescent="0.25">
      <c r="A575" s="6">
        <v>570</v>
      </c>
      <c r="B575" s="6" t="str">
        <f>"00833760"</f>
        <v>00833760</v>
      </c>
    </row>
    <row r="576" spans="1:2" x14ac:dyDescent="0.25">
      <c r="A576" s="6">
        <v>571</v>
      </c>
      <c r="B576" s="6" t="str">
        <f>"00833879"</f>
        <v>00833879</v>
      </c>
    </row>
    <row r="577" spans="1:2" x14ac:dyDescent="0.25">
      <c r="A577" s="6">
        <v>572</v>
      </c>
      <c r="B577" s="6" t="str">
        <f>"00834098"</f>
        <v>00834098</v>
      </c>
    </row>
    <row r="578" spans="1:2" x14ac:dyDescent="0.25">
      <c r="A578" s="6">
        <v>573</v>
      </c>
      <c r="B578" s="6" t="str">
        <f>"00834471"</f>
        <v>00834471</v>
      </c>
    </row>
    <row r="579" spans="1:2" x14ac:dyDescent="0.25">
      <c r="A579" s="6">
        <v>574</v>
      </c>
      <c r="B579" s="6" t="str">
        <f>"00834860"</f>
        <v>00834860</v>
      </c>
    </row>
    <row r="580" spans="1:2" x14ac:dyDescent="0.25">
      <c r="A580" s="6">
        <v>575</v>
      </c>
      <c r="B580" s="6" t="str">
        <f>"00834887"</f>
        <v>00834887</v>
      </c>
    </row>
    <row r="581" spans="1:2" x14ac:dyDescent="0.25">
      <c r="A581" s="6">
        <v>576</v>
      </c>
      <c r="B581" s="6" t="str">
        <f>"00835276"</f>
        <v>00835276</v>
      </c>
    </row>
    <row r="582" spans="1:2" x14ac:dyDescent="0.25">
      <c r="A582" s="6">
        <v>577</v>
      </c>
      <c r="B582" s="6" t="str">
        <f>"00836148"</f>
        <v>00836148</v>
      </c>
    </row>
    <row r="583" spans="1:2" x14ac:dyDescent="0.25">
      <c r="A583" s="6">
        <v>578</v>
      </c>
      <c r="B583" s="6" t="str">
        <f>"00836745"</f>
        <v>00836745</v>
      </c>
    </row>
    <row r="584" spans="1:2" x14ac:dyDescent="0.25">
      <c r="A584" s="6">
        <v>579</v>
      </c>
      <c r="B584" s="6" t="str">
        <f>"00837457"</f>
        <v>00837457</v>
      </c>
    </row>
    <row r="585" spans="1:2" x14ac:dyDescent="0.25">
      <c r="A585" s="6">
        <v>580</v>
      </c>
      <c r="B585" s="6" t="str">
        <f>"00838248"</f>
        <v>00838248</v>
      </c>
    </row>
    <row r="586" spans="1:2" x14ac:dyDescent="0.25">
      <c r="A586" s="6">
        <v>581</v>
      </c>
      <c r="B586" s="6" t="str">
        <f>"00838479"</f>
        <v>00838479</v>
      </c>
    </row>
    <row r="587" spans="1:2" x14ac:dyDescent="0.25">
      <c r="A587" s="6">
        <v>582</v>
      </c>
      <c r="B587" s="6" t="str">
        <f>"00838925"</f>
        <v>00838925</v>
      </c>
    </row>
    <row r="588" spans="1:2" x14ac:dyDescent="0.25">
      <c r="A588" s="6">
        <v>583</v>
      </c>
      <c r="B588" s="6" t="str">
        <f>"00840630"</f>
        <v>00840630</v>
      </c>
    </row>
    <row r="589" spans="1:2" x14ac:dyDescent="0.25">
      <c r="A589" s="6">
        <v>584</v>
      </c>
      <c r="B589" s="6" t="str">
        <f>"00840646"</f>
        <v>00840646</v>
      </c>
    </row>
    <row r="590" spans="1:2" x14ac:dyDescent="0.25">
      <c r="A590" s="6">
        <v>585</v>
      </c>
      <c r="B590" s="6" t="str">
        <f>"00840862"</f>
        <v>00840862</v>
      </c>
    </row>
    <row r="591" spans="1:2" x14ac:dyDescent="0.25">
      <c r="A591" s="6">
        <v>586</v>
      </c>
      <c r="B591" s="6" t="str">
        <f>"00841083"</f>
        <v>00841083</v>
      </c>
    </row>
    <row r="592" spans="1:2" x14ac:dyDescent="0.25">
      <c r="A592" s="6">
        <v>587</v>
      </c>
      <c r="B592" s="6" t="str">
        <f>"00841247"</f>
        <v>00841247</v>
      </c>
    </row>
    <row r="593" spans="1:2" x14ac:dyDescent="0.25">
      <c r="A593" s="6">
        <v>588</v>
      </c>
      <c r="B593" s="6" t="str">
        <f>"00841506"</f>
        <v>00841506</v>
      </c>
    </row>
    <row r="594" spans="1:2" x14ac:dyDescent="0.25">
      <c r="A594" s="6">
        <v>589</v>
      </c>
      <c r="B594" s="6" t="str">
        <f>"00841880"</f>
        <v>00841880</v>
      </c>
    </row>
    <row r="595" spans="1:2" x14ac:dyDescent="0.25">
      <c r="A595" s="6">
        <v>590</v>
      </c>
      <c r="B595" s="6" t="str">
        <f>"00841887"</f>
        <v>00841887</v>
      </c>
    </row>
    <row r="596" spans="1:2" x14ac:dyDescent="0.25">
      <c r="A596" s="6">
        <v>591</v>
      </c>
      <c r="B596" s="6" t="str">
        <f>"00842052"</f>
        <v>00842052</v>
      </c>
    </row>
    <row r="597" spans="1:2" x14ac:dyDescent="0.25">
      <c r="A597" s="6">
        <v>592</v>
      </c>
      <c r="B597" s="6" t="str">
        <f>"00842270"</f>
        <v>00842270</v>
      </c>
    </row>
    <row r="598" spans="1:2" x14ac:dyDescent="0.25">
      <c r="A598" s="6">
        <v>593</v>
      </c>
      <c r="B598" s="6" t="str">
        <f>"00842369"</f>
        <v>00842369</v>
      </c>
    </row>
    <row r="599" spans="1:2" x14ac:dyDescent="0.25">
      <c r="A599" s="6">
        <v>594</v>
      </c>
      <c r="B599" s="6" t="str">
        <f>"00842417"</f>
        <v>00842417</v>
      </c>
    </row>
    <row r="600" spans="1:2" x14ac:dyDescent="0.25">
      <c r="A600" s="6">
        <v>595</v>
      </c>
      <c r="B600" s="6" t="str">
        <f>"00842525"</f>
        <v>00842525</v>
      </c>
    </row>
    <row r="601" spans="1:2" x14ac:dyDescent="0.25">
      <c r="A601" s="6">
        <v>596</v>
      </c>
      <c r="B601" s="6" t="str">
        <f>"00842571"</f>
        <v>00842571</v>
      </c>
    </row>
    <row r="602" spans="1:2" x14ac:dyDescent="0.25">
      <c r="A602" s="6">
        <v>597</v>
      </c>
      <c r="B602" s="6" t="str">
        <f>"00842749"</f>
        <v>00842749</v>
      </c>
    </row>
    <row r="603" spans="1:2" x14ac:dyDescent="0.25">
      <c r="A603" s="6">
        <v>598</v>
      </c>
      <c r="B603" s="6" t="str">
        <f>"00842769"</f>
        <v>00842769</v>
      </c>
    </row>
    <row r="604" spans="1:2" x14ac:dyDescent="0.25">
      <c r="A604" s="6">
        <v>599</v>
      </c>
      <c r="B604" s="6" t="str">
        <f>"00843287"</f>
        <v>00843287</v>
      </c>
    </row>
    <row r="605" spans="1:2" x14ac:dyDescent="0.25">
      <c r="A605" s="6">
        <v>600</v>
      </c>
      <c r="B605" s="6" t="str">
        <f>"00843470"</f>
        <v>00843470</v>
      </c>
    </row>
    <row r="606" spans="1:2" x14ac:dyDescent="0.25">
      <c r="A606" s="6">
        <v>601</v>
      </c>
      <c r="B606" s="6" t="str">
        <f>"00843483"</f>
        <v>00843483</v>
      </c>
    </row>
    <row r="607" spans="1:2" x14ac:dyDescent="0.25">
      <c r="A607" s="6">
        <v>602</v>
      </c>
      <c r="B607" s="6" t="str">
        <f>"00843526"</f>
        <v>00843526</v>
      </c>
    </row>
    <row r="608" spans="1:2" x14ac:dyDescent="0.25">
      <c r="A608" s="6">
        <v>603</v>
      </c>
      <c r="B608" s="6" t="str">
        <f>"00843700"</f>
        <v>00843700</v>
      </c>
    </row>
    <row r="609" spans="1:2" x14ac:dyDescent="0.25">
      <c r="A609" s="6">
        <v>604</v>
      </c>
      <c r="B609" s="6" t="str">
        <f>"00844051"</f>
        <v>00844051</v>
      </c>
    </row>
    <row r="610" spans="1:2" x14ac:dyDescent="0.25">
      <c r="A610" s="6">
        <v>605</v>
      </c>
      <c r="B610" s="6" t="str">
        <f>"00844122"</f>
        <v>00844122</v>
      </c>
    </row>
    <row r="611" spans="1:2" x14ac:dyDescent="0.25">
      <c r="A611" s="6">
        <v>606</v>
      </c>
      <c r="B611" s="6" t="str">
        <f>"00844287"</f>
        <v>00844287</v>
      </c>
    </row>
    <row r="612" spans="1:2" x14ac:dyDescent="0.25">
      <c r="A612" s="6">
        <v>607</v>
      </c>
      <c r="B612" s="6" t="str">
        <f>"00845037"</f>
        <v>00845037</v>
      </c>
    </row>
    <row r="613" spans="1:2" x14ac:dyDescent="0.25">
      <c r="A613" s="6">
        <v>608</v>
      </c>
      <c r="B613" s="6" t="str">
        <f>"00845375"</f>
        <v>00845375</v>
      </c>
    </row>
    <row r="614" spans="1:2" x14ac:dyDescent="0.25">
      <c r="A614" s="6">
        <v>609</v>
      </c>
      <c r="B614" s="6" t="str">
        <f>"00845427"</f>
        <v>00845427</v>
      </c>
    </row>
    <row r="615" spans="1:2" x14ac:dyDescent="0.25">
      <c r="A615" s="6">
        <v>610</v>
      </c>
      <c r="B615" s="6" t="str">
        <f>"00845454"</f>
        <v>00845454</v>
      </c>
    </row>
    <row r="616" spans="1:2" x14ac:dyDescent="0.25">
      <c r="A616" s="6">
        <v>611</v>
      </c>
      <c r="B616" s="6" t="str">
        <f>"00845716"</f>
        <v>00845716</v>
      </c>
    </row>
    <row r="617" spans="1:2" x14ac:dyDescent="0.25">
      <c r="A617" s="6">
        <v>612</v>
      </c>
      <c r="B617" s="6" t="str">
        <f>"00845933"</f>
        <v>00845933</v>
      </c>
    </row>
    <row r="618" spans="1:2" x14ac:dyDescent="0.25">
      <c r="A618" s="6">
        <v>613</v>
      </c>
      <c r="B618" s="6" t="str">
        <f>"00845978"</f>
        <v>00845978</v>
      </c>
    </row>
    <row r="619" spans="1:2" x14ac:dyDescent="0.25">
      <c r="A619" s="6">
        <v>614</v>
      </c>
      <c r="B619" s="6" t="str">
        <f>"00846372"</f>
        <v>00846372</v>
      </c>
    </row>
    <row r="620" spans="1:2" x14ac:dyDescent="0.25">
      <c r="A620" s="6">
        <v>615</v>
      </c>
      <c r="B620" s="6" t="str">
        <f>"00846397"</f>
        <v>00846397</v>
      </c>
    </row>
    <row r="621" spans="1:2" x14ac:dyDescent="0.25">
      <c r="A621" s="6">
        <v>616</v>
      </c>
      <c r="B621" s="6" t="str">
        <f>"00846515"</f>
        <v>00846515</v>
      </c>
    </row>
    <row r="622" spans="1:2" x14ac:dyDescent="0.25">
      <c r="A622" s="6">
        <v>617</v>
      </c>
      <c r="B622" s="6" t="str">
        <f>"00846545"</f>
        <v>00846545</v>
      </c>
    </row>
    <row r="623" spans="1:2" x14ac:dyDescent="0.25">
      <c r="A623" s="6">
        <v>618</v>
      </c>
      <c r="B623" s="6" t="str">
        <f>"00847430"</f>
        <v>00847430</v>
      </c>
    </row>
    <row r="624" spans="1:2" x14ac:dyDescent="0.25">
      <c r="A624" s="6">
        <v>619</v>
      </c>
      <c r="B624" s="6" t="str">
        <f>"00847830"</f>
        <v>00847830</v>
      </c>
    </row>
    <row r="625" spans="1:2" x14ac:dyDescent="0.25">
      <c r="A625" s="6">
        <v>620</v>
      </c>
      <c r="B625" s="6" t="str">
        <f>"00847905"</f>
        <v>00847905</v>
      </c>
    </row>
    <row r="626" spans="1:2" x14ac:dyDescent="0.25">
      <c r="A626" s="6">
        <v>621</v>
      </c>
      <c r="B626" s="6" t="str">
        <f>"00847906"</f>
        <v>00847906</v>
      </c>
    </row>
    <row r="627" spans="1:2" x14ac:dyDescent="0.25">
      <c r="A627" s="6">
        <v>622</v>
      </c>
      <c r="B627" s="6" t="str">
        <f>"00848253"</f>
        <v>00848253</v>
      </c>
    </row>
    <row r="628" spans="1:2" x14ac:dyDescent="0.25">
      <c r="A628" s="6">
        <v>623</v>
      </c>
      <c r="B628" s="6" t="str">
        <f>"00848476"</f>
        <v>00848476</v>
      </c>
    </row>
    <row r="629" spans="1:2" x14ac:dyDescent="0.25">
      <c r="A629" s="6">
        <v>624</v>
      </c>
      <c r="B629" s="6" t="str">
        <f>"00848708"</f>
        <v>00848708</v>
      </c>
    </row>
    <row r="630" spans="1:2" x14ac:dyDescent="0.25">
      <c r="A630" s="6">
        <v>625</v>
      </c>
      <c r="B630" s="6" t="str">
        <f>"00848942"</f>
        <v>00848942</v>
      </c>
    </row>
    <row r="631" spans="1:2" x14ac:dyDescent="0.25">
      <c r="A631" s="6">
        <v>626</v>
      </c>
      <c r="B631" s="6" t="str">
        <f>"00848947"</f>
        <v>00848947</v>
      </c>
    </row>
    <row r="632" spans="1:2" x14ac:dyDescent="0.25">
      <c r="A632" s="6">
        <v>627</v>
      </c>
      <c r="B632" s="6" t="str">
        <f>"00849280"</f>
        <v>00849280</v>
      </c>
    </row>
    <row r="633" spans="1:2" x14ac:dyDescent="0.25">
      <c r="A633" s="6">
        <v>628</v>
      </c>
      <c r="B633" s="6" t="str">
        <f>"00849538"</f>
        <v>00849538</v>
      </c>
    </row>
    <row r="634" spans="1:2" x14ac:dyDescent="0.25">
      <c r="A634" s="6">
        <v>629</v>
      </c>
      <c r="B634" s="6" t="str">
        <f>"00849664"</f>
        <v>00849664</v>
      </c>
    </row>
    <row r="635" spans="1:2" x14ac:dyDescent="0.25">
      <c r="A635" s="6">
        <v>630</v>
      </c>
      <c r="B635" s="6" t="str">
        <f>"200712000315"</f>
        <v>200712000315</v>
      </c>
    </row>
    <row r="636" spans="1:2" x14ac:dyDescent="0.25">
      <c r="A636" s="6">
        <v>631</v>
      </c>
      <c r="B636" s="6" t="str">
        <f>"200712000670"</f>
        <v>200712000670</v>
      </c>
    </row>
    <row r="637" spans="1:2" x14ac:dyDescent="0.25">
      <c r="A637" s="6">
        <v>632</v>
      </c>
      <c r="B637" s="6" t="str">
        <f>"200712001461"</f>
        <v>200712001461</v>
      </c>
    </row>
    <row r="638" spans="1:2" x14ac:dyDescent="0.25">
      <c r="A638" s="6">
        <v>633</v>
      </c>
      <c r="B638" s="6" t="str">
        <f>"200712001653"</f>
        <v>200712001653</v>
      </c>
    </row>
    <row r="639" spans="1:2" x14ac:dyDescent="0.25">
      <c r="A639" s="6">
        <v>634</v>
      </c>
      <c r="B639" s="6" t="str">
        <f>"200712002037"</f>
        <v>200712002037</v>
      </c>
    </row>
    <row r="640" spans="1:2" x14ac:dyDescent="0.25">
      <c r="A640" s="6">
        <v>635</v>
      </c>
      <c r="B640" s="6" t="str">
        <f>"200712002110"</f>
        <v>200712002110</v>
      </c>
    </row>
    <row r="641" spans="1:2" x14ac:dyDescent="0.25">
      <c r="A641" s="6">
        <v>636</v>
      </c>
      <c r="B641" s="6" t="str">
        <f>"200712002597"</f>
        <v>200712002597</v>
      </c>
    </row>
    <row r="642" spans="1:2" x14ac:dyDescent="0.25">
      <c r="A642" s="6">
        <v>637</v>
      </c>
      <c r="B642" s="6" t="str">
        <f>"200712002689"</f>
        <v>200712002689</v>
      </c>
    </row>
    <row r="643" spans="1:2" x14ac:dyDescent="0.25">
      <c r="A643" s="6">
        <v>638</v>
      </c>
      <c r="B643" s="6" t="str">
        <f>"200712002907"</f>
        <v>200712002907</v>
      </c>
    </row>
    <row r="644" spans="1:2" x14ac:dyDescent="0.25">
      <c r="A644" s="6">
        <v>639</v>
      </c>
      <c r="B644" s="6" t="str">
        <f>"200712002995"</f>
        <v>200712002995</v>
      </c>
    </row>
    <row r="645" spans="1:2" x14ac:dyDescent="0.25">
      <c r="A645" s="6">
        <v>640</v>
      </c>
      <c r="B645" s="6" t="str">
        <f>"200712003477"</f>
        <v>200712003477</v>
      </c>
    </row>
    <row r="646" spans="1:2" x14ac:dyDescent="0.25">
      <c r="A646" s="6">
        <v>641</v>
      </c>
      <c r="B646" s="6" t="str">
        <f>"200712003488"</f>
        <v>200712003488</v>
      </c>
    </row>
    <row r="647" spans="1:2" x14ac:dyDescent="0.25">
      <c r="A647" s="6">
        <v>642</v>
      </c>
      <c r="B647" s="6" t="str">
        <f>"200712003698"</f>
        <v>200712003698</v>
      </c>
    </row>
    <row r="648" spans="1:2" x14ac:dyDescent="0.25">
      <c r="A648" s="6">
        <v>643</v>
      </c>
      <c r="B648" s="6" t="str">
        <f>"200712004347"</f>
        <v>200712004347</v>
      </c>
    </row>
    <row r="649" spans="1:2" x14ac:dyDescent="0.25">
      <c r="A649" s="6">
        <v>644</v>
      </c>
      <c r="B649" s="6" t="str">
        <f>"200712004494"</f>
        <v>200712004494</v>
      </c>
    </row>
    <row r="650" spans="1:2" x14ac:dyDescent="0.25">
      <c r="A650" s="6">
        <v>645</v>
      </c>
      <c r="B650" s="6" t="str">
        <f>"200712004654"</f>
        <v>200712004654</v>
      </c>
    </row>
    <row r="651" spans="1:2" x14ac:dyDescent="0.25">
      <c r="A651" s="6">
        <v>646</v>
      </c>
      <c r="B651" s="6" t="str">
        <f>"200712005024"</f>
        <v>200712005024</v>
      </c>
    </row>
    <row r="652" spans="1:2" x14ac:dyDescent="0.25">
      <c r="A652" s="6">
        <v>647</v>
      </c>
      <c r="B652" s="6" t="str">
        <f>"200712005143"</f>
        <v>200712005143</v>
      </c>
    </row>
    <row r="653" spans="1:2" x14ac:dyDescent="0.25">
      <c r="A653" s="6">
        <v>648</v>
      </c>
      <c r="B653" s="6" t="str">
        <f>"200712005510"</f>
        <v>200712005510</v>
      </c>
    </row>
    <row r="654" spans="1:2" x14ac:dyDescent="0.25">
      <c r="A654" s="6">
        <v>649</v>
      </c>
      <c r="B654" s="6" t="str">
        <f>"200712005777"</f>
        <v>200712005777</v>
      </c>
    </row>
    <row r="655" spans="1:2" x14ac:dyDescent="0.25">
      <c r="A655" s="6">
        <v>650</v>
      </c>
      <c r="B655" s="6" t="str">
        <f>"200712005994"</f>
        <v>200712005994</v>
      </c>
    </row>
    <row r="656" spans="1:2" x14ac:dyDescent="0.25">
      <c r="A656" s="6">
        <v>651</v>
      </c>
      <c r="B656" s="6" t="str">
        <f>"200801000225"</f>
        <v>200801000225</v>
      </c>
    </row>
    <row r="657" spans="1:2" x14ac:dyDescent="0.25">
      <c r="A657" s="6">
        <v>652</v>
      </c>
      <c r="B657" s="6" t="str">
        <f>"200801000451"</f>
        <v>200801000451</v>
      </c>
    </row>
    <row r="658" spans="1:2" x14ac:dyDescent="0.25">
      <c r="A658" s="6">
        <v>653</v>
      </c>
      <c r="B658" s="6" t="str">
        <f>"200801000761"</f>
        <v>200801000761</v>
      </c>
    </row>
    <row r="659" spans="1:2" x14ac:dyDescent="0.25">
      <c r="A659" s="6">
        <v>654</v>
      </c>
      <c r="B659" s="6" t="str">
        <f>"200801000779"</f>
        <v>200801000779</v>
      </c>
    </row>
    <row r="660" spans="1:2" x14ac:dyDescent="0.25">
      <c r="A660" s="6">
        <v>655</v>
      </c>
      <c r="B660" s="6" t="str">
        <f>"200801001182"</f>
        <v>200801001182</v>
      </c>
    </row>
    <row r="661" spans="1:2" x14ac:dyDescent="0.25">
      <c r="A661" s="6">
        <v>656</v>
      </c>
      <c r="B661" s="6" t="str">
        <f>"200801001313"</f>
        <v>200801001313</v>
      </c>
    </row>
    <row r="662" spans="1:2" x14ac:dyDescent="0.25">
      <c r="A662" s="6">
        <v>657</v>
      </c>
      <c r="B662" s="6" t="str">
        <f>"200801001495"</f>
        <v>200801001495</v>
      </c>
    </row>
    <row r="663" spans="1:2" x14ac:dyDescent="0.25">
      <c r="A663" s="6">
        <v>658</v>
      </c>
      <c r="B663" s="6" t="str">
        <f>"200801001559"</f>
        <v>200801001559</v>
      </c>
    </row>
    <row r="664" spans="1:2" x14ac:dyDescent="0.25">
      <c r="A664" s="6">
        <v>659</v>
      </c>
      <c r="B664" s="6" t="str">
        <f>"200801002096"</f>
        <v>200801002096</v>
      </c>
    </row>
    <row r="665" spans="1:2" x14ac:dyDescent="0.25">
      <c r="A665" s="6">
        <v>660</v>
      </c>
      <c r="B665" s="6" t="str">
        <f>"200801002583"</f>
        <v>200801002583</v>
      </c>
    </row>
    <row r="666" spans="1:2" x14ac:dyDescent="0.25">
      <c r="A666" s="6">
        <v>661</v>
      </c>
      <c r="B666" s="6" t="str">
        <f>"200801003186"</f>
        <v>200801003186</v>
      </c>
    </row>
    <row r="667" spans="1:2" x14ac:dyDescent="0.25">
      <c r="A667" s="6">
        <v>662</v>
      </c>
      <c r="B667" s="6" t="str">
        <f>"200801003441"</f>
        <v>200801003441</v>
      </c>
    </row>
    <row r="668" spans="1:2" x14ac:dyDescent="0.25">
      <c r="A668" s="6">
        <v>663</v>
      </c>
      <c r="B668" s="6" t="str">
        <f>"200801003815"</f>
        <v>200801003815</v>
      </c>
    </row>
    <row r="669" spans="1:2" x14ac:dyDescent="0.25">
      <c r="A669" s="6">
        <v>664</v>
      </c>
      <c r="B669" s="6" t="str">
        <f>"200801004786"</f>
        <v>200801004786</v>
      </c>
    </row>
    <row r="670" spans="1:2" x14ac:dyDescent="0.25">
      <c r="A670" s="6">
        <v>665</v>
      </c>
      <c r="B670" s="6" t="str">
        <f>"200801004819"</f>
        <v>200801004819</v>
      </c>
    </row>
    <row r="671" spans="1:2" x14ac:dyDescent="0.25">
      <c r="A671" s="6">
        <v>666</v>
      </c>
      <c r="B671" s="6" t="str">
        <f>"200801004923"</f>
        <v>200801004923</v>
      </c>
    </row>
    <row r="672" spans="1:2" x14ac:dyDescent="0.25">
      <c r="A672" s="6">
        <v>667</v>
      </c>
      <c r="B672" s="6" t="str">
        <f>"200801005016"</f>
        <v>200801005016</v>
      </c>
    </row>
    <row r="673" spans="1:2" x14ac:dyDescent="0.25">
      <c r="A673" s="6">
        <v>668</v>
      </c>
      <c r="B673" s="6" t="str">
        <f>"200801006406"</f>
        <v>200801006406</v>
      </c>
    </row>
    <row r="674" spans="1:2" x14ac:dyDescent="0.25">
      <c r="A674" s="6">
        <v>669</v>
      </c>
      <c r="B674" s="6" t="str">
        <f>"200801007805"</f>
        <v>200801007805</v>
      </c>
    </row>
    <row r="675" spans="1:2" x14ac:dyDescent="0.25">
      <c r="A675" s="6">
        <v>670</v>
      </c>
      <c r="B675" s="6" t="str">
        <f>"200801008270"</f>
        <v>200801008270</v>
      </c>
    </row>
    <row r="676" spans="1:2" x14ac:dyDescent="0.25">
      <c r="A676" s="6">
        <v>671</v>
      </c>
      <c r="B676" s="6" t="str">
        <f>"200801008370"</f>
        <v>200801008370</v>
      </c>
    </row>
    <row r="677" spans="1:2" x14ac:dyDescent="0.25">
      <c r="A677" s="6">
        <v>672</v>
      </c>
      <c r="B677" s="6" t="str">
        <f>"200801008424"</f>
        <v>200801008424</v>
      </c>
    </row>
    <row r="678" spans="1:2" x14ac:dyDescent="0.25">
      <c r="A678" s="6">
        <v>673</v>
      </c>
      <c r="B678" s="6" t="str">
        <f>"200801008880"</f>
        <v>200801008880</v>
      </c>
    </row>
    <row r="679" spans="1:2" x14ac:dyDescent="0.25">
      <c r="A679" s="6">
        <v>674</v>
      </c>
      <c r="B679" s="6" t="str">
        <f>"200801009002"</f>
        <v>200801009002</v>
      </c>
    </row>
    <row r="680" spans="1:2" x14ac:dyDescent="0.25">
      <c r="A680" s="6">
        <v>675</v>
      </c>
      <c r="B680" s="6" t="str">
        <f>"200801009249"</f>
        <v>200801009249</v>
      </c>
    </row>
    <row r="681" spans="1:2" x14ac:dyDescent="0.25">
      <c r="A681" s="6">
        <v>676</v>
      </c>
      <c r="B681" s="6" t="str">
        <f>"200801009812"</f>
        <v>200801009812</v>
      </c>
    </row>
    <row r="682" spans="1:2" x14ac:dyDescent="0.25">
      <c r="A682" s="6">
        <v>677</v>
      </c>
      <c r="B682" s="6" t="str">
        <f>"200801009946"</f>
        <v>200801009946</v>
      </c>
    </row>
    <row r="683" spans="1:2" x14ac:dyDescent="0.25">
      <c r="A683" s="6">
        <v>678</v>
      </c>
      <c r="B683" s="6" t="str">
        <f>"200801011888"</f>
        <v>200801011888</v>
      </c>
    </row>
    <row r="684" spans="1:2" x14ac:dyDescent="0.25">
      <c r="A684" s="6">
        <v>679</v>
      </c>
      <c r="B684" s="6" t="str">
        <f>"200802000355"</f>
        <v>200802000355</v>
      </c>
    </row>
    <row r="685" spans="1:2" x14ac:dyDescent="0.25">
      <c r="A685" s="6">
        <v>680</v>
      </c>
      <c r="B685" s="6" t="str">
        <f>"200802000428"</f>
        <v>200802000428</v>
      </c>
    </row>
    <row r="686" spans="1:2" x14ac:dyDescent="0.25">
      <c r="A686" s="6">
        <v>681</v>
      </c>
      <c r="B686" s="6" t="str">
        <f>"200802000524"</f>
        <v>200802000524</v>
      </c>
    </row>
    <row r="687" spans="1:2" x14ac:dyDescent="0.25">
      <c r="A687" s="6">
        <v>682</v>
      </c>
      <c r="B687" s="6" t="str">
        <f>"200802000530"</f>
        <v>200802000530</v>
      </c>
    </row>
    <row r="688" spans="1:2" x14ac:dyDescent="0.25">
      <c r="A688" s="6">
        <v>683</v>
      </c>
      <c r="B688" s="6" t="str">
        <f>"200802000997"</f>
        <v>200802000997</v>
      </c>
    </row>
    <row r="689" spans="1:2" x14ac:dyDescent="0.25">
      <c r="A689" s="6">
        <v>684</v>
      </c>
      <c r="B689" s="6" t="str">
        <f>"200802001565"</f>
        <v>200802001565</v>
      </c>
    </row>
    <row r="690" spans="1:2" x14ac:dyDescent="0.25">
      <c r="A690" s="6">
        <v>685</v>
      </c>
      <c r="B690" s="6" t="str">
        <f>"200802001730"</f>
        <v>200802001730</v>
      </c>
    </row>
    <row r="691" spans="1:2" x14ac:dyDescent="0.25">
      <c r="A691" s="6">
        <v>686</v>
      </c>
      <c r="B691" s="6" t="str">
        <f>"200802001863"</f>
        <v>200802001863</v>
      </c>
    </row>
    <row r="692" spans="1:2" x14ac:dyDescent="0.25">
      <c r="A692" s="6">
        <v>687</v>
      </c>
      <c r="B692" s="6" t="str">
        <f>"200802001984"</f>
        <v>200802001984</v>
      </c>
    </row>
    <row r="693" spans="1:2" x14ac:dyDescent="0.25">
      <c r="A693" s="6">
        <v>688</v>
      </c>
      <c r="B693" s="6" t="str">
        <f>"200802002758"</f>
        <v>200802002758</v>
      </c>
    </row>
    <row r="694" spans="1:2" x14ac:dyDescent="0.25">
      <c r="A694" s="6">
        <v>689</v>
      </c>
      <c r="B694" s="6" t="str">
        <f>"200802003141"</f>
        <v>200802003141</v>
      </c>
    </row>
    <row r="695" spans="1:2" x14ac:dyDescent="0.25">
      <c r="A695" s="6">
        <v>690</v>
      </c>
      <c r="B695" s="6" t="str">
        <f>"200802003228"</f>
        <v>200802003228</v>
      </c>
    </row>
    <row r="696" spans="1:2" x14ac:dyDescent="0.25">
      <c r="A696" s="6">
        <v>691</v>
      </c>
      <c r="B696" s="6" t="str">
        <f>"200802004949"</f>
        <v>200802004949</v>
      </c>
    </row>
    <row r="697" spans="1:2" x14ac:dyDescent="0.25">
      <c r="A697" s="6">
        <v>692</v>
      </c>
      <c r="B697" s="6" t="str">
        <f>"200802005085"</f>
        <v>200802005085</v>
      </c>
    </row>
    <row r="698" spans="1:2" x14ac:dyDescent="0.25">
      <c r="A698" s="6">
        <v>693</v>
      </c>
      <c r="B698" s="6" t="str">
        <f>"200802005207"</f>
        <v>200802005207</v>
      </c>
    </row>
    <row r="699" spans="1:2" x14ac:dyDescent="0.25">
      <c r="A699" s="6">
        <v>694</v>
      </c>
      <c r="B699" s="6" t="str">
        <f>"200802005471"</f>
        <v>200802005471</v>
      </c>
    </row>
    <row r="700" spans="1:2" x14ac:dyDescent="0.25">
      <c r="A700" s="6">
        <v>695</v>
      </c>
      <c r="B700" s="6" t="str">
        <f>"200802006216"</f>
        <v>200802006216</v>
      </c>
    </row>
    <row r="701" spans="1:2" x14ac:dyDescent="0.25">
      <c r="A701" s="6">
        <v>696</v>
      </c>
      <c r="B701" s="6" t="str">
        <f>"200802006571"</f>
        <v>200802006571</v>
      </c>
    </row>
    <row r="702" spans="1:2" x14ac:dyDescent="0.25">
      <c r="A702" s="6">
        <v>697</v>
      </c>
      <c r="B702" s="6" t="str">
        <f>"200802007077"</f>
        <v>200802007077</v>
      </c>
    </row>
    <row r="703" spans="1:2" x14ac:dyDescent="0.25">
      <c r="A703" s="6">
        <v>698</v>
      </c>
      <c r="B703" s="6" t="str">
        <f>"200802007090"</f>
        <v>200802007090</v>
      </c>
    </row>
    <row r="704" spans="1:2" x14ac:dyDescent="0.25">
      <c r="A704" s="6">
        <v>699</v>
      </c>
      <c r="B704" s="6" t="str">
        <f>"200802007622"</f>
        <v>200802007622</v>
      </c>
    </row>
    <row r="705" spans="1:2" x14ac:dyDescent="0.25">
      <c r="A705" s="6">
        <v>700</v>
      </c>
      <c r="B705" s="6" t="str">
        <f>"200802008736"</f>
        <v>200802008736</v>
      </c>
    </row>
    <row r="706" spans="1:2" x14ac:dyDescent="0.25">
      <c r="A706" s="6">
        <v>701</v>
      </c>
      <c r="B706" s="6" t="str">
        <f>"200802011455"</f>
        <v>200802011455</v>
      </c>
    </row>
    <row r="707" spans="1:2" x14ac:dyDescent="0.25">
      <c r="A707" s="6">
        <v>702</v>
      </c>
      <c r="B707" s="6" t="str">
        <f>"200803000272"</f>
        <v>200803000272</v>
      </c>
    </row>
    <row r="708" spans="1:2" x14ac:dyDescent="0.25">
      <c r="A708" s="6">
        <v>703</v>
      </c>
      <c r="B708" s="6" t="str">
        <f>"200804000187"</f>
        <v>200804000187</v>
      </c>
    </row>
    <row r="709" spans="1:2" x14ac:dyDescent="0.25">
      <c r="A709" s="6">
        <v>704</v>
      </c>
      <c r="B709" s="6" t="str">
        <f>"200804000435"</f>
        <v>200804000435</v>
      </c>
    </row>
    <row r="710" spans="1:2" x14ac:dyDescent="0.25">
      <c r="A710" s="6">
        <v>705</v>
      </c>
      <c r="B710" s="6" t="str">
        <f>"200804000983"</f>
        <v>200804000983</v>
      </c>
    </row>
    <row r="711" spans="1:2" x14ac:dyDescent="0.25">
      <c r="A711" s="6">
        <v>706</v>
      </c>
      <c r="B711" s="6" t="str">
        <f>"200805001129"</f>
        <v>200805001129</v>
      </c>
    </row>
    <row r="712" spans="1:2" x14ac:dyDescent="0.25">
      <c r="A712" s="6">
        <v>707</v>
      </c>
      <c r="B712" s="6" t="str">
        <f>"200805001410"</f>
        <v>200805001410</v>
      </c>
    </row>
    <row r="713" spans="1:2" x14ac:dyDescent="0.25">
      <c r="A713" s="6">
        <v>708</v>
      </c>
      <c r="B713" s="6" t="str">
        <f>"200806000690"</f>
        <v>200806000690</v>
      </c>
    </row>
    <row r="714" spans="1:2" x14ac:dyDescent="0.25">
      <c r="A714" s="6">
        <v>709</v>
      </c>
      <c r="B714" s="6" t="str">
        <f>"200806000723"</f>
        <v>200806000723</v>
      </c>
    </row>
    <row r="715" spans="1:2" x14ac:dyDescent="0.25">
      <c r="A715" s="6">
        <v>710</v>
      </c>
      <c r="B715" s="6" t="str">
        <f>"200806000999"</f>
        <v>200806000999</v>
      </c>
    </row>
    <row r="716" spans="1:2" x14ac:dyDescent="0.25">
      <c r="A716" s="6">
        <v>711</v>
      </c>
      <c r="B716" s="6" t="str">
        <f>"200807000249"</f>
        <v>200807000249</v>
      </c>
    </row>
    <row r="717" spans="1:2" x14ac:dyDescent="0.25">
      <c r="A717" s="6">
        <v>712</v>
      </c>
      <c r="B717" s="6" t="str">
        <f>"200807000459"</f>
        <v>200807000459</v>
      </c>
    </row>
    <row r="718" spans="1:2" x14ac:dyDescent="0.25">
      <c r="A718" s="6">
        <v>713</v>
      </c>
      <c r="B718" s="6" t="str">
        <f>"200807000929"</f>
        <v>200807000929</v>
      </c>
    </row>
    <row r="719" spans="1:2" x14ac:dyDescent="0.25">
      <c r="A719" s="6">
        <v>714</v>
      </c>
      <c r="B719" s="6" t="str">
        <f>"200808000674"</f>
        <v>200808000674</v>
      </c>
    </row>
    <row r="720" spans="1:2" x14ac:dyDescent="0.25">
      <c r="A720" s="6">
        <v>715</v>
      </c>
      <c r="B720" s="6" t="str">
        <f>"200809000139"</f>
        <v>200809000139</v>
      </c>
    </row>
    <row r="721" spans="1:2" x14ac:dyDescent="0.25">
      <c r="A721" s="6">
        <v>716</v>
      </c>
      <c r="B721" s="6" t="str">
        <f>"200809000996"</f>
        <v>200809000996</v>
      </c>
    </row>
    <row r="722" spans="1:2" x14ac:dyDescent="0.25">
      <c r="A722" s="6">
        <v>717</v>
      </c>
      <c r="B722" s="6" t="str">
        <f>"200810000626"</f>
        <v>200810000626</v>
      </c>
    </row>
    <row r="723" spans="1:2" x14ac:dyDescent="0.25">
      <c r="A723" s="6">
        <v>718</v>
      </c>
      <c r="B723" s="6" t="str">
        <f>"200810000882"</f>
        <v>200810000882</v>
      </c>
    </row>
    <row r="724" spans="1:2" x14ac:dyDescent="0.25">
      <c r="A724" s="6">
        <v>719</v>
      </c>
      <c r="B724" s="6" t="str">
        <f>"200811000101"</f>
        <v>200811000101</v>
      </c>
    </row>
    <row r="725" spans="1:2" x14ac:dyDescent="0.25">
      <c r="A725" s="6">
        <v>720</v>
      </c>
      <c r="B725" s="6" t="str">
        <f>"200811000638"</f>
        <v>200811000638</v>
      </c>
    </row>
    <row r="726" spans="1:2" x14ac:dyDescent="0.25">
      <c r="A726" s="6">
        <v>721</v>
      </c>
      <c r="B726" s="6" t="str">
        <f>"200812000387"</f>
        <v>200812000387</v>
      </c>
    </row>
    <row r="727" spans="1:2" x14ac:dyDescent="0.25">
      <c r="A727" s="6">
        <v>722</v>
      </c>
      <c r="B727" s="6" t="str">
        <f>"200812000632"</f>
        <v>200812000632</v>
      </c>
    </row>
    <row r="728" spans="1:2" x14ac:dyDescent="0.25">
      <c r="A728" s="6">
        <v>723</v>
      </c>
      <c r="B728" s="6" t="str">
        <f>"200812000650"</f>
        <v>200812000650</v>
      </c>
    </row>
    <row r="729" spans="1:2" x14ac:dyDescent="0.25">
      <c r="A729" s="6">
        <v>724</v>
      </c>
      <c r="B729" s="6" t="str">
        <f>"200902000342"</f>
        <v>200902000342</v>
      </c>
    </row>
    <row r="730" spans="1:2" x14ac:dyDescent="0.25">
      <c r="A730" s="6">
        <v>725</v>
      </c>
      <c r="B730" s="6" t="str">
        <f>"200902000356"</f>
        <v>200902000356</v>
      </c>
    </row>
    <row r="731" spans="1:2" x14ac:dyDescent="0.25">
      <c r="A731" s="6">
        <v>726</v>
      </c>
      <c r="B731" s="6" t="str">
        <f>"200902000364"</f>
        <v>200902000364</v>
      </c>
    </row>
    <row r="732" spans="1:2" x14ac:dyDescent="0.25">
      <c r="A732" s="6">
        <v>727</v>
      </c>
      <c r="B732" s="6" t="str">
        <f>"200903000234"</f>
        <v>200903000234</v>
      </c>
    </row>
    <row r="733" spans="1:2" x14ac:dyDescent="0.25">
      <c r="A733" s="6">
        <v>728</v>
      </c>
      <c r="B733" s="6" t="str">
        <f>"200903000435"</f>
        <v>200903000435</v>
      </c>
    </row>
    <row r="734" spans="1:2" x14ac:dyDescent="0.25">
      <c r="A734" s="6">
        <v>729</v>
      </c>
      <c r="B734" s="6" t="str">
        <f>"200903000743"</f>
        <v>200903000743</v>
      </c>
    </row>
    <row r="735" spans="1:2" x14ac:dyDescent="0.25">
      <c r="A735" s="6">
        <v>730</v>
      </c>
      <c r="B735" s="6" t="str">
        <f>"200904000466"</f>
        <v>200904000466</v>
      </c>
    </row>
    <row r="736" spans="1:2" x14ac:dyDescent="0.25">
      <c r="A736" s="6">
        <v>731</v>
      </c>
      <c r="B736" s="6" t="str">
        <f>"200905000090"</f>
        <v>200905000090</v>
      </c>
    </row>
    <row r="737" spans="1:2" x14ac:dyDescent="0.25">
      <c r="A737" s="6">
        <v>732</v>
      </c>
      <c r="B737" s="6" t="str">
        <f>"200905000410"</f>
        <v>200905000410</v>
      </c>
    </row>
    <row r="738" spans="1:2" x14ac:dyDescent="0.25">
      <c r="A738" s="6">
        <v>733</v>
      </c>
      <c r="B738" s="6" t="str">
        <f>"200905000438"</f>
        <v>200905000438</v>
      </c>
    </row>
    <row r="739" spans="1:2" x14ac:dyDescent="0.25">
      <c r="A739" s="6">
        <v>734</v>
      </c>
      <c r="B739" s="6" t="str">
        <f>"200907000550"</f>
        <v>200907000550</v>
      </c>
    </row>
    <row r="740" spans="1:2" x14ac:dyDescent="0.25">
      <c r="A740" s="6">
        <v>735</v>
      </c>
      <c r="B740" s="6" t="str">
        <f>"200909000324"</f>
        <v>200909000324</v>
      </c>
    </row>
    <row r="741" spans="1:2" x14ac:dyDescent="0.25">
      <c r="A741" s="6">
        <v>736</v>
      </c>
      <c r="B741" s="6" t="str">
        <f>"200911000402"</f>
        <v>200911000402</v>
      </c>
    </row>
    <row r="742" spans="1:2" x14ac:dyDescent="0.25">
      <c r="A742" s="6">
        <v>737</v>
      </c>
      <c r="B742" s="6" t="str">
        <f>"200911000461"</f>
        <v>200911000461</v>
      </c>
    </row>
    <row r="743" spans="1:2" x14ac:dyDescent="0.25">
      <c r="A743" s="6">
        <v>738</v>
      </c>
      <c r="B743" s="6" t="str">
        <f>"200912000073"</f>
        <v>200912000073</v>
      </c>
    </row>
    <row r="744" spans="1:2" x14ac:dyDescent="0.25">
      <c r="A744" s="6">
        <v>739</v>
      </c>
      <c r="B744" s="6" t="str">
        <f>"200912000327"</f>
        <v>200912000327</v>
      </c>
    </row>
    <row r="745" spans="1:2" x14ac:dyDescent="0.25">
      <c r="A745" s="6">
        <v>740</v>
      </c>
      <c r="B745" s="6" t="str">
        <f>"201001000339"</f>
        <v>201001000339</v>
      </c>
    </row>
    <row r="746" spans="1:2" x14ac:dyDescent="0.25">
      <c r="A746" s="6">
        <v>741</v>
      </c>
      <c r="B746" s="6" t="str">
        <f>"201009000161"</f>
        <v>201009000161</v>
      </c>
    </row>
    <row r="747" spans="1:2" x14ac:dyDescent="0.25">
      <c r="A747" s="6">
        <v>742</v>
      </c>
      <c r="B747" s="6" t="str">
        <f>"201102000102"</f>
        <v>201102000102</v>
      </c>
    </row>
    <row r="748" spans="1:2" x14ac:dyDescent="0.25">
      <c r="A748" s="6">
        <v>743</v>
      </c>
      <c r="B748" s="6" t="str">
        <f>"201103000217"</f>
        <v>201103000217</v>
      </c>
    </row>
    <row r="749" spans="1:2" x14ac:dyDescent="0.25">
      <c r="A749" s="6">
        <v>744</v>
      </c>
      <c r="B749" s="6" t="str">
        <f>"201103000297"</f>
        <v>201103000297</v>
      </c>
    </row>
    <row r="750" spans="1:2" x14ac:dyDescent="0.25">
      <c r="A750" s="6">
        <v>745</v>
      </c>
      <c r="B750" s="6" t="str">
        <f>"201107000018"</f>
        <v>201107000018</v>
      </c>
    </row>
    <row r="751" spans="1:2" x14ac:dyDescent="0.25">
      <c r="A751" s="6">
        <v>746</v>
      </c>
      <c r="B751" s="6" t="str">
        <f>"201108000116"</f>
        <v>201108000116</v>
      </c>
    </row>
    <row r="752" spans="1:2" x14ac:dyDescent="0.25">
      <c r="A752" s="6">
        <v>747</v>
      </c>
      <c r="B752" s="6" t="str">
        <f>"201204000098"</f>
        <v>201204000098</v>
      </c>
    </row>
    <row r="753" spans="1:2" x14ac:dyDescent="0.25">
      <c r="A753" s="6">
        <v>748</v>
      </c>
      <c r="B753" s="6" t="str">
        <f>"201211000069"</f>
        <v>201211000069</v>
      </c>
    </row>
    <row r="754" spans="1:2" x14ac:dyDescent="0.25">
      <c r="A754" s="6">
        <v>749</v>
      </c>
      <c r="B754" s="6" t="str">
        <f>"201302000155"</f>
        <v>201302000155</v>
      </c>
    </row>
    <row r="755" spans="1:2" x14ac:dyDescent="0.25">
      <c r="A755" s="6">
        <v>750</v>
      </c>
      <c r="B755" s="6" t="str">
        <f>"201304001324"</f>
        <v>201304001324</v>
      </c>
    </row>
    <row r="756" spans="1:2" x14ac:dyDescent="0.25">
      <c r="A756" s="6">
        <v>751</v>
      </c>
      <c r="B756" s="6" t="str">
        <f>"201304001808"</f>
        <v>201304001808</v>
      </c>
    </row>
    <row r="757" spans="1:2" x14ac:dyDescent="0.25">
      <c r="A757" s="6">
        <v>752</v>
      </c>
      <c r="B757" s="6" t="str">
        <f>"201304002668"</f>
        <v>201304002668</v>
      </c>
    </row>
    <row r="758" spans="1:2" x14ac:dyDescent="0.25">
      <c r="A758" s="6">
        <v>753</v>
      </c>
      <c r="B758" s="6" t="str">
        <f>"201304003534"</f>
        <v>201304003534</v>
      </c>
    </row>
    <row r="759" spans="1:2" x14ac:dyDescent="0.25">
      <c r="A759" s="6">
        <v>754</v>
      </c>
      <c r="B759" s="6" t="str">
        <f>"201305000017"</f>
        <v>201305000017</v>
      </c>
    </row>
    <row r="760" spans="1:2" x14ac:dyDescent="0.25">
      <c r="A760" s="6">
        <v>755</v>
      </c>
      <c r="B760" s="6" t="str">
        <f>"201308000094"</f>
        <v>201308000094</v>
      </c>
    </row>
    <row r="761" spans="1:2" x14ac:dyDescent="0.25">
      <c r="A761" s="6">
        <v>756</v>
      </c>
      <c r="B761" s="6" t="str">
        <f>"201309000019"</f>
        <v>201309000019</v>
      </c>
    </row>
    <row r="762" spans="1:2" x14ac:dyDescent="0.25">
      <c r="A762" s="6">
        <v>757</v>
      </c>
      <c r="B762" s="6" t="str">
        <f>"201310000003"</f>
        <v>201310000003</v>
      </c>
    </row>
    <row r="763" spans="1:2" x14ac:dyDescent="0.25">
      <c r="A763" s="6">
        <v>758</v>
      </c>
      <c r="B763" s="6" t="str">
        <f>"201310000106"</f>
        <v>201310000106</v>
      </c>
    </row>
    <row r="764" spans="1:2" x14ac:dyDescent="0.25">
      <c r="A764" s="6">
        <v>759</v>
      </c>
      <c r="B764" s="6" t="str">
        <f>"201401000411"</f>
        <v>201401000411</v>
      </c>
    </row>
    <row r="765" spans="1:2" x14ac:dyDescent="0.25">
      <c r="A765" s="6">
        <v>760</v>
      </c>
      <c r="B765" s="6" t="str">
        <f>"201401000448"</f>
        <v>201401000448</v>
      </c>
    </row>
    <row r="766" spans="1:2" x14ac:dyDescent="0.25">
      <c r="A766" s="6">
        <v>761</v>
      </c>
      <c r="B766" s="6" t="str">
        <f>"201401000518"</f>
        <v>201401000518</v>
      </c>
    </row>
    <row r="767" spans="1:2" x14ac:dyDescent="0.25">
      <c r="A767" s="6">
        <v>762</v>
      </c>
      <c r="B767" s="6" t="str">
        <f>"201401000721"</f>
        <v>201401000721</v>
      </c>
    </row>
    <row r="768" spans="1:2" x14ac:dyDescent="0.25">
      <c r="A768" s="6">
        <v>763</v>
      </c>
      <c r="B768" s="6" t="str">
        <f>"201401000740"</f>
        <v>201401000740</v>
      </c>
    </row>
    <row r="769" spans="1:2" x14ac:dyDescent="0.25">
      <c r="A769" s="6">
        <v>764</v>
      </c>
      <c r="B769" s="6" t="str">
        <f>"201401000898"</f>
        <v>201401000898</v>
      </c>
    </row>
    <row r="770" spans="1:2" x14ac:dyDescent="0.25">
      <c r="A770" s="6">
        <v>765</v>
      </c>
      <c r="B770" s="6" t="str">
        <f>"201401001415"</f>
        <v>201401001415</v>
      </c>
    </row>
    <row r="771" spans="1:2" x14ac:dyDescent="0.25">
      <c r="A771" s="6">
        <v>766</v>
      </c>
      <c r="B771" s="6" t="str">
        <f>"201401001550"</f>
        <v>201401001550</v>
      </c>
    </row>
    <row r="772" spans="1:2" x14ac:dyDescent="0.25">
      <c r="A772" s="6">
        <v>767</v>
      </c>
      <c r="B772" s="6" t="str">
        <f>"201401001742"</f>
        <v>201401001742</v>
      </c>
    </row>
    <row r="773" spans="1:2" x14ac:dyDescent="0.25">
      <c r="A773" s="6">
        <v>768</v>
      </c>
      <c r="B773" s="6" t="str">
        <f>"201401001881"</f>
        <v>201401001881</v>
      </c>
    </row>
    <row r="774" spans="1:2" x14ac:dyDescent="0.25">
      <c r="A774" s="6">
        <v>769</v>
      </c>
      <c r="B774" s="6" t="str">
        <f>"201401002142"</f>
        <v>201401002142</v>
      </c>
    </row>
    <row r="775" spans="1:2" x14ac:dyDescent="0.25">
      <c r="A775" s="6">
        <v>770</v>
      </c>
      <c r="B775" s="6" t="str">
        <f>"201401002525"</f>
        <v>201401002525</v>
      </c>
    </row>
    <row r="776" spans="1:2" x14ac:dyDescent="0.25">
      <c r="A776" s="6">
        <v>771</v>
      </c>
      <c r="B776" s="6" t="str">
        <f>"201401002583"</f>
        <v>201401002583</v>
      </c>
    </row>
    <row r="777" spans="1:2" x14ac:dyDescent="0.25">
      <c r="A777" s="6">
        <v>772</v>
      </c>
      <c r="B777" s="6" t="str">
        <f>"201402000110"</f>
        <v>201402000110</v>
      </c>
    </row>
    <row r="778" spans="1:2" x14ac:dyDescent="0.25">
      <c r="A778" s="6">
        <v>773</v>
      </c>
      <c r="B778" s="6" t="str">
        <f>"201402000141"</f>
        <v>201402000141</v>
      </c>
    </row>
    <row r="779" spans="1:2" x14ac:dyDescent="0.25">
      <c r="A779" s="6">
        <v>774</v>
      </c>
      <c r="B779" s="6" t="str">
        <f>"201402000394"</f>
        <v>201402000394</v>
      </c>
    </row>
    <row r="780" spans="1:2" x14ac:dyDescent="0.25">
      <c r="A780" s="6">
        <v>775</v>
      </c>
      <c r="B780" s="6" t="str">
        <f>"201402000657"</f>
        <v>201402000657</v>
      </c>
    </row>
    <row r="781" spans="1:2" x14ac:dyDescent="0.25">
      <c r="A781" s="6">
        <v>776</v>
      </c>
      <c r="B781" s="6" t="str">
        <f>"201402000795"</f>
        <v>201402000795</v>
      </c>
    </row>
    <row r="782" spans="1:2" x14ac:dyDescent="0.25">
      <c r="A782" s="6">
        <v>777</v>
      </c>
      <c r="B782" s="6" t="str">
        <f>"201402000841"</f>
        <v>201402000841</v>
      </c>
    </row>
    <row r="783" spans="1:2" x14ac:dyDescent="0.25">
      <c r="A783" s="6">
        <v>778</v>
      </c>
      <c r="B783" s="6" t="str">
        <f>"201402000896"</f>
        <v>201402000896</v>
      </c>
    </row>
    <row r="784" spans="1:2" x14ac:dyDescent="0.25">
      <c r="A784" s="6">
        <v>779</v>
      </c>
      <c r="B784" s="6" t="str">
        <f>"201402001037"</f>
        <v>201402001037</v>
      </c>
    </row>
    <row r="785" spans="1:2" x14ac:dyDescent="0.25">
      <c r="A785" s="6">
        <v>780</v>
      </c>
      <c r="B785" s="6" t="str">
        <f>"201402001409"</f>
        <v>201402001409</v>
      </c>
    </row>
    <row r="786" spans="1:2" x14ac:dyDescent="0.25">
      <c r="A786" s="6">
        <v>781</v>
      </c>
      <c r="B786" s="6" t="str">
        <f>"201402001435"</f>
        <v>201402001435</v>
      </c>
    </row>
    <row r="787" spans="1:2" x14ac:dyDescent="0.25">
      <c r="A787" s="6">
        <v>782</v>
      </c>
      <c r="B787" s="6" t="str">
        <f>"201402001786"</f>
        <v>201402001786</v>
      </c>
    </row>
    <row r="788" spans="1:2" x14ac:dyDescent="0.25">
      <c r="A788" s="6">
        <v>783</v>
      </c>
      <c r="B788" s="6" t="str">
        <f>"201402001858"</f>
        <v>201402001858</v>
      </c>
    </row>
    <row r="789" spans="1:2" x14ac:dyDescent="0.25">
      <c r="A789" s="6">
        <v>784</v>
      </c>
      <c r="B789" s="6" t="str">
        <f>"201402002180"</f>
        <v>201402002180</v>
      </c>
    </row>
    <row r="790" spans="1:2" x14ac:dyDescent="0.25">
      <c r="A790" s="6">
        <v>785</v>
      </c>
      <c r="B790" s="6" t="str">
        <f>"201402002756"</f>
        <v>201402002756</v>
      </c>
    </row>
    <row r="791" spans="1:2" x14ac:dyDescent="0.25">
      <c r="A791" s="6">
        <v>786</v>
      </c>
      <c r="B791" s="6" t="str">
        <f>"201402002849"</f>
        <v>201402002849</v>
      </c>
    </row>
    <row r="792" spans="1:2" x14ac:dyDescent="0.25">
      <c r="A792" s="6">
        <v>787</v>
      </c>
      <c r="B792" s="6" t="str">
        <f>"201402003042"</f>
        <v>201402003042</v>
      </c>
    </row>
    <row r="793" spans="1:2" x14ac:dyDescent="0.25">
      <c r="A793" s="6">
        <v>788</v>
      </c>
      <c r="B793" s="6" t="str">
        <f>"201402003194"</f>
        <v>201402003194</v>
      </c>
    </row>
    <row r="794" spans="1:2" x14ac:dyDescent="0.25">
      <c r="A794" s="6">
        <v>789</v>
      </c>
      <c r="B794" s="6" t="str">
        <f>"201402003392"</f>
        <v>201402003392</v>
      </c>
    </row>
    <row r="795" spans="1:2" x14ac:dyDescent="0.25">
      <c r="A795" s="6">
        <v>790</v>
      </c>
      <c r="B795" s="6" t="str">
        <f>"201402003419"</f>
        <v>201402003419</v>
      </c>
    </row>
    <row r="796" spans="1:2" x14ac:dyDescent="0.25">
      <c r="A796" s="6">
        <v>791</v>
      </c>
      <c r="B796" s="6" t="str">
        <f>"201402004142"</f>
        <v>201402004142</v>
      </c>
    </row>
    <row r="797" spans="1:2" x14ac:dyDescent="0.25">
      <c r="A797" s="6">
        <v>792</v>
      </c>
      <c r="B797" s="6" t="str">
        <f>"201402004372"</f>
        <v>201402004372</v>
      </c>
    </row>
    <row r="798" spans="1:2" x14ac:dyDescent="0.25">
      <c r="A798" s="6">
        <v>793</v>
      </c>
      <c r="B798" s="6" t="str">
        <f>"201402004623"</f>
        <v>201402004623</v>
      </c>
    </row>
    <row r="799" spans="1:2" x14ac:dyDescent="0.25">
      <c r="A799" s="6">
        <v>794</v>
      </c>
      <c r="B799" s="6" t="str">
        <f>"201402004708"</f>
        <v>201402004708</v>
      </c>
    </row>
    <row r="800" spans="1:2" x14ac:dyDescent="0.25">
      <c r="A800" s="6">
        <v>795</v>
      </c>
      <c r="B800" s="6" t="str">
        <f>"201402004948"</f>
        <v>201402004948</v>
      </c>
    </row>
    <row r="801" spans="1:2" x14ac:dyDescent="0.25">
      <c r="A801" s="6">
        <v>796</v>
      </c>
      <c r="B801" s="6" t="str">
        <f>"201402005988"</f>
        <v>201402005988</v>
      </c>
    </row>
    <row r="802" spans="1:2" x14ac:dyDescent="0.25">
      <c r="A802" s="6">
        <v>797</v>
      </c>
      <c r="B802" s="6" t="str">
        <f>"201402006038"</f>
        <v>201402006038</v>
      </c>
    </row>
    <row r="803" spans="1:2" x14ac:dyDescent="0.25">
      <c r="A803" s="6">
        <v>798</v>
      </c>
      <c r="B803" s="6" t="str">
        <f>"201402006210"</f>
        <v>201402006210</v>
      </c>
    </row>
    <row r="804" spans="1:2" x14ac:dyDescent="0.25">
      <c r="A804" s="6">
        <v>799</v>
      </c>
      <c r="B804" s="6" t="str">
        <f>"201402006214"</f>
        <v>201402006214</v>
      </c>
    </row>
    <row r="805" spans="1:2" x14ac:dyDescent="0.25">
      <c r="A805" s="6">
        <v>800</v>
      </c>
      <c r="B805" s="6" t="str">
        <f>"201402006871"</f>
        <v>201402006871</v>
      </c>
    </row>
    <row r="806" spans="1:2" x14ac:dyDescent="0.25">
      <c r="A806" s="6">
        <v>801</v>
      </c>
      <c r="B806" s="6" t="str">
        <f>"201402007747"</f>
        <v>201402007747</v>
      </c>
    </row>
    <row r="807" spans="1:2" x14ac:dyDescent="0.25">
      <c r="A807" s="6">
        <v>802</v>
      </c>
      <c r="B807" s="6" t="str">
        <f>"201402007974"</f>
        <v>201402007974</v>
      </c>
    </row>
    <row r="808" spans="1:2" x14ac:dyDescent="0.25">
      <c r="A808" s="6">
        <v>803</v>
      </c>
      <c r="B808" s="6" t="str">
        <f>"201402008381"</f>
        <v>201402008381</v>
      </c>
    </row>
    <row r="809" spans="1:2" x14ac:dyDescent="0.25">
      <c r="A809" s="6">
        <v>804</v>
      </c>
      <c r="B809" s="6" t="str">
        <f>"201402008780"</f>
        <v>201402008780</v>
      </c>
    </row>
    <row r="810" spans="1:2" x14ac:dyDescent="0.25">
      <c r="A810" s="6">
        <v>805</v>
      </c>
      <c r="B810" s="6" t="str">
        <f>"201402008928"</f>
        <v>201402008928</v>
      </c>
    </row>
    <row r="811" spans="1:2" x14ac:dyDescent="0.25">
      <c r="A811" s="6">
        <v>806</v>
      </c>
      <c r="B811" s="6" t="str">
        <f>"201402009364"</f>
        <v>201402009364</v>
      </c>
    </row>
    <row r="812" spans="1:2" x14ac:dyDescent="0.25">
      <c r="A812" s="6">
        <v>807</v>
      </c>
      <c r="B812" s="6" t="str">
        <f>"201402009616"</f>
        <v>201402009616</v>
      </c>
    </row>
    <row r="813" spans="1:2" x14ac:dyDescent="0.25">
      <c r="A813" s="6">
        <v>808</v>
      </c>
      <c r="B813" s="6" t="str">
        <f>"201402010004"</f>
        <v>201402010004</v>
      </c>
    </row>
    <row r="814" spans="1:2" x14ac:dyDescent="0.25">
      <c r="A814" s="6">
        <v>809</v>
      </c>
      <c r="B814" s="6" t="str">
        <f>"201402010055"</f>
        <v>201402010055</v>
      </c>
    </row>
    <row r="815" spans="1:2" x14ac:dyDescent="0.25">
      <c r="A815" s="6">
        <v>810</v>
      </c>
      <c r="B815" s="6" t="str">
        <f>"201402010352"</f>
        <v>201402010352</v>
      </c>
    </row>
    <row r="816" spans="1:2" x14ac:dyDescent="0.25">
      <c r="A816" s="6">
        <v>811</v>
      </c>
      <c r="B816" s="6" t="str">
        <f>"201402010519"</f>
        <v>201402010519</v>
      </c>
    </row>
    <row r="817" spans="1:2" x14ac:dyDescent="0.25">
      <c r="A817" s="6">
        <v>812</v>
      </c>
      <c r="B817" s="6" t="str">
        <f>"201402010917"</f>
        <v>201402010917</v>
      </c>
    </row>
    <row r="818" spans="1:2" x14ac:dyDescent="0.25">
      <c r="A818" s="6">
        <v>813</v>
      </c>
      <c r="B818" s="6" t="str">
        <f>"201402011354"</f>
        <v>201402011354</v>
      </c>
    </row>
    <row r="819" spans="1:2" x14ac:dyDescent="0.25">
      <c r="A819" s="6">
        <v>814</v>
      </c>
      <c r="B819" s="6" t="str">
        <f>"201402011783"</f>
        <v>201402011783</v>
      </c>
    </row>
    <row r="820" spans="1:2" x14ac:dyDescent="0.25">
      <c r="A820" s="6">
        <v>815</v>
      </c>
      <c r="B820" s="6" t="str">
        <f>"201402011938"</f>
        <v>201402011938</v>
      </c>
    </row>
    <row r="821" spans="1:2" x14ac:dyDescent="0.25">
      <c r="A821" s="6">
        <v>816</v>
      </c>
      <c r="B821" s="6" t="str">
        <f>"201402011950"</f>
        <v>201402011950</v>
      </c>
    </row>
    <row r="822" spans="1:2" x14ac:dyDescent="0.25">
      <c r="A822" s="6">
        <v>817</v>
      </c>
      <c r="B822" s="6" t="str">
        <f>"201402012031"</f>
        <v>201402012031</v>
      </c>
    </row>
    <row r="823" spans="1:2" x14ac:dyDescent="0.25">
      <c r="A823" s="6">
        <v>818</v>
      </c>
      <c r="B823" s="6" t="str">
        <f>"201402012203"</f>
        <v>201402012203</v>
      </c>
    </row>
    <row r="824" spans="1:2" x14ac:dyDescent="0.25">
      <c r="A824" s="6">
        <v>819</v>
      </c>
      <c r="B824" s="6" t="str">
        <f>"201403000109"</f>
        <v>201403000109</v>
      </c>
    </row>
    <row r="825" spans="1:2" x14ac:dyDescent="0.25">
      <c r="A825" s="6">
        <v>820</v>
      </c>
      <c r="B825" s="6" t="str">
        <f>"201403000138"</f>
        <v>201403000138</v>
      </c>
    </row>
    <row r="826" spans="1:2" x14ac:dyDescent="0.25">
      <c r="A826" s="6">
        <v>821</v>
      </c>
      <c r="B826" s="6" t="str">
        <f>"201403000172"</f>
        <v>201403000172</v>
      </c>
    </row>
    <row r="827" spans="1:2" x14ac:dyDescent="0.25">
      <c r="A827" s="6">
        <v>822</v>
      </c>
      <c r="B827" s="6" t="str">
        <f>"201403000240"</f>
        <v>201403000240</v>
      </c>
    </row>
    <row r="828" spans="1:2" x14ac:dyDescent="0.25">
      <c r="A828" s="6">
        <v>823</v>
      </c>
      <c r="B828" s="6" t="str">
        <f>"201405000086"</f>
        <v>201405000086</v>
      </c>
    </row>
    <row r="829" spans="1:2" x14ac:dyDescent="0.25">
      <c r="A829" s="6">
        <v>824</v>
      </c>
      <c r="B829" s="6" t="str">
        <f>"201405000192"</f>
        <v>201405000192</v>
      </c>
    </row>
    <row r="830" spans="1:2" x14ac:dyDescent="0.25">
      <c r="A830" s="6">
        <v>825</v>
      </c>
      <c r="B830" s="6" t="str">
        <f>"201405000626"</f>
        <v>201405000626</v>
      </c>
    </row>
    <row r="831" spans="1:2" x14ac:dyDescent="0.25">
      <c r="A831" s="6">
        <v>826</v>
      </c>
      <c r="B831" s="6" t="str">
        <f>"201405000711"</f>
        <v>201405000711</v>
      </c>
    </row>
    <row r="832" spans="1:2" x14ac:dyDescent="0.25">
      <c r="A832" s="6">
        <v>827</v>
      </c>
      <c r="B832" s="6" t="str">
        <f>"201405000739"</f>
        <v>201405000739</v>
      </c>
    </row>
    <row r="833" spans="1:2" x14ac:dyDescent="0.25">
      <c r="A833" s="6">
        <v>828</v>
      </c>
      <c r="B833" s="6" t="str">
        <f>"201405000928"</f>
        <v>201405000928</v>
      </c>
    </row>
    <row r="834" spans="1:2" x14ac:dyDescent="0.25">
      <c r="A834" s="6">
        <v>829</v>
      </c>
      <c r="B834" s="6" t="str">
        <f>"201405001082"</f>
        <v>201405001082</v>
      </c>
    </row>
    <row r="835" spans="1:2" x14ac:dyDescent="0.25">
      <c r="A835" s="6">
        <v>830</v>
      </c>
      <c r="B835" s="6" t="str">
        <f>"201405001322"</f>
        <v>201405001322</v>
      </c>
    </row>
    <row r="836" spans="1:2" x14ac:dyDescent="0.25">
      <c r="A836" s="6">
        <v>831</v>
      </c>
      <c r="B836" s="6" t="str">
        <f>"201405001374"</f>
        <v>201405001374</v>
      </c>
    </row>
    <row r="837" spans="1:2" x14ac:dyDescent="0.25">
      <c r="A837" s="6">
        <v>832</v>
      </c>
      <c r="B837" s="6" t="str">
        <f>"201405001737"</f>
        <v>201405001737</v>
      </c>
    </row>
    <row r="838" spans="1:2" x14ac:dyDescent="0.25">
      <c r="A838" s="6">
        <v>833</v>
      </c>
      <c r="B838" s="6" t="str">
        <f>"201405002019"</f>
        <v>201405002019</v>
      </c>
    </row>
    <row r="839" spans="1:2" x14ac:dyDescent="0.25">
      <c r="A839" s="6">
        <v>834</v>
      </c>
      <c r="B839" s="6" t="str">
        <f>"201405002089"</f>
        <v>201405002089</v>
      </c>
    </row>
    <row r="840" spans="1:2" x14ac:dyDescent="0.25">
      <c r="A840" s="6">
        <v>835</v>
      </c>
      <c r="B840" s="6" t="str">
        <f>"201405002185"</f>
        <v>201405002185</v>
      </c>
    </row>
    <row r="841" spans="1:2" x14ac:dyDescent="0.25">
      <c r="A841" s="6">
        <v>836</v>
      </c>
      <c r="B841" s="6" t="str">
        <f>"201406000008"</f>
        <v>201406000008</v>
      </c>
    </row>
    <row r="842" spans="1:2" x14ac:dyDescent="0.25">
      <c r="A842" s="6">
        <v>837</v>
      </c>
      <c r="B842" s="6" t="str">
        <f>"201406000244"</f>
        <v>201406000244</v>
      </c>
    </row>
    <row r="843" spans="1:2" x14ac:dyDescent="0.25">
      <c r="A843" s="6">
        <v>838</v>
      </c>
      <c r="B843" s="6" t="str">
        <f>"201406000278"</f>
        <v>201406000278</v>
      </c>
    </row>
    <row r="844" spans="1:2" x14ac:dyDescent="0.25">
      <c r="A844" s="6">
        <v>839</v>
      </c>
      <c r="B844" s="6" t="str">
        <f>"201406000285"</f>
        <v>201406000285</v>
      </c>
    </row>
    <row r="845" spans="1:2" x14ac:dyDescent="0.25">
      <c r="A845" s="6">
        <v>840</v>
      </c>
      <c r="B845" s="6" t="str">
        <f>"201406000467"</f>
        <v>201406000467</v>
      </c>
    </row>
    <row r="846" spans="1:2" x14ac:dyDescent="0.25">
      <c r="A846" s="6">
        <v>841</v>
      </c>
      <c r="B846" s="6" t="str">
        <f>"201406000512"</f>
        <v>201406000512</v>
      </c>
    </row>
    <row r="847" spans="1:2" x14ac:dyDescent="0.25">
      <c r="A847" s="6">
        <v>842</v>
      </c>
      <c r="B847" s="6" t="str">
        <f>"201406001009"</f>
        <v>201406001009</v>
      </c>
    </row>
    <row r="848" spans="1:2" x14ac:dyDescent="0.25">
      <c r="A848" s="6">
        <v>843</v>
      </c>
      <c r="B848" s="6" t="str">
        <f>"201406001167"</f>
        <v>201406001167</v>
      </c>
    </row>
    <row r="849" spans="1:2" x14ac:dyDescent="0.25">
      <c r="A849" s="6">
        <v>844</v>
      </c>
      <c r="B849" s="6" t="str">
        <f>"201406001319"</f>
        <v>201406001319</v>
      </c>
    </row>
    <row r="850" spans="1:2" x14ac:dyDescent="0.25">
      <c r="A850" s="6">
        <v>845</v>
      </c>
      <c r="B850" s="6" t="str">
        <f>"201406001374"</f>
        <v>201406001374</v>
      </c>
    </row>
    <row r="851" spans="1:2" x14ac:dyDescent="0.25">
      <c r="A851" s="6">
        <v>846</v>
      </c>
      <c r="B851" s="6" t="str">
        <f>"201406001388"</f>
        <v>201406001388</v>
      </c>
    </row>
    <row r="852" spans="1:2" x14ac:dyDescent="0.25">
      <c r="A852" s="6">
        <v>847</v>
      </c>
      <c r="B852" s="6" t="str">
        <f>"201406001401"</f>
        <v>201406001401</v>
      </c>
    </row>
    <row r="853" spans="1:2" x14ac:dyDescent="0.25">
      <c r="A853" s="6">
        <v>848</v>
      </c>
      <c r="B853" s="6" t="str">
        <f>"201406001414"</f>
        <v>201406001414</v>
      </c>
    </row>
    <row r="854" spans="1:2" x14ac:dyDescent="0.25">
      <c r="A854" s="6">
        <v>849</v>
      </c>
      <c r="B854" s="6" t="str">
        <f>"201406001588"</f>
        <v>201406001588</v>
      </c>
    </row>
    <row r="855" spans="1:2" x14ac:dyDescent="0.25">
      <c r="A855" s="6">
        <v>850</v>
      </c>
      <c r="B855" s="6" t="str">
        <f>"201406001672"</f>
        <v>201406001672</v>
      </c>
    </row>
    <row r="856" spans="1:2" x14ac:dyDescent="0.25">
      <c r="A856" s="6">
        <v>851</v>
      </c>
      <c r="B856" s="6" t="str">
        <f>"201406001742"</f>
        <v>201406001742</v>
      </c>
    </row>
    <row r="857" spans="1:2" x14ac:dyDescent="0.25">
      <c r="A857" s="6">
        <v>852</v>
      </c>
      <c r="B857" s="6" t="str">
        <f>"201406001916"</f>
        <v>201406001916</v>
      </c>
    </row>
    <row r="858" spans="1:2" x14ac:dyDescent="0.25">
      <c r="A858" s="6">
        <v>853</v>
      </c>
      <c r="B858" s="6" t="str">
        <f>"201406002048"</f>
        <v>201406002048</v>
      </c>
    </row>
    <row r="859" spans="1:2" x14ac:dyDescent="0.25">
      <c r="A859" s="6">
        <v>854</v>
      </c>
      <c r="B859" s="6" t="str">
        <f>"201406002058"</f>
        <v>201406002058</v>
      </c>
    </row>
    <row r="860" spans="1:2" x14ac:dyDescent="0.25">
      <c r="A860" s="6">
        <v>855</v>
      </c>
      <c r="B860" s="6" t="str">
        <f>"201406002213"</f>
        <v>201406002213</v>
      </c>
    </row>
    <row r="861" spans="1:2" x14ac:dyDescent="0.25">
      <c r="A861" s="6">
        <v>856</v>
      </c>
      <c r="B861" s="6" t="str">
        <f>"201406002440"</f>
        <v>201406002440</v>
      </c>
    </row>
    <row r="862" spans="1:2" x14ac:dyDescent="0.25">
      <c r="A862" s="6">
        <v>857</v>
      </c>
      <c r="B862" s="6" t="str">
        <f>"201406002681"</f>
        <v>201406002681</v>
      </c>
    </row>
    <row r="863" spans="1:2" x14ac:dyDescent="0.25">
      <c r="A863" s="6">
        <v>858</v>
      </c>
      <c r="B863" s="6" t="str">
        <f>"201406002694"</f>
        <v>201406002694</v>
      </c>
    </row>
    <row r="864" spans="1:2" x14ac:dyDescent="0.25">
      <c r="A864" s="6">
        <v>859</v>
      </c>
      <c r="B864" s="6" t="str">
        <f>"201406002773"</f>
        <v>201406002773</v>
      </c>
    </row>
    <row r="865" spans="1:2" x14ac:dyDescent="0.25">
      <c r="A865" s="6">
        <v>860</v>
      </c>
      <c r="B865" s="6" t="str">
        <f>"201406002812"</f>
        <v>201406002812</v>
      </c>
    </row>
    <row r="866" spans="1:2" x14ac:dyDescent="0.25">
      <c r="A866" s="6">
        <v>861</v>
      </c>
      <c r="B866" s="6" t="str">
        <f>"201406002835"</f>
        <v>201406002835</v>
      </c>
    </row>
    <row r="867" spans="1:2" x14ac:dyDescent="0.25">
      <c r="A867" s="6">
        <v>862</v>
      </c>
      <c r="B867" s="6" t="str">
        <f>"201406003033"</f>
        <v>201406003033</v>
      </c>
    </row>
    <row r="868" spans="1:2" x14ac:dyDescent="0.25">
      <c r="A868" s="6">
        <v>863</v>
      </c>
      <c r="B868" s="6" t="str">
        <f>"201406003059"</f>
        <v>201406003059</v>
      </c>
    </row>
    <row r="869" spans="1:2" x14ac:dyDescent="0.25">
      <c r="A869" s="6">
        <v>864</v>
      </c>
      <c r="B869" s="6" t="str">
        <f>"201406003423"</f>
        <v>201406003423</v>
      </c>
    </row>
    <row r="870" spans="1:2" x14ac:dyDescent="0.25">
      <c r="A870" s="6">
        <v>865</v>
      </c>
      <c r="B870" s="6" t="str">
        <f>"201406003433"</f>
        <v>201406003433</v>
      </c>
    </row>
    <row r="871" spans="1:2" x14ac:dyDescent="0.25">
      <c r="A871" s="6">
        <v>866</v>
      </c>
      <c r="B871" s="6" t="str">
        <f>"201406003713"</f>
        <v>201406003713</v>
      </c>
    </row>
    <row r="872" spans="1:2" x14ac:dyDescent="0.25">
      <c r="A872" s="6">
        <v>867</v>
      </c>
      <c r="B872" s="6" t="str">
        <f>"201406003942"</f>
        <v>201406003942</v>
      </c>
    </row>
    <row r="873" spans="1:2" x14ac:dyDescent="0.25">
      <c r="A873" s="6">
        <v>868</v>
      </c>
      <c r="B873" s="6" t="str">
        <f>"201406004047"</f>
        <v>201406004047</v>
      </c>
    </row>
    <row r="874" spans="1:2" x14ac:dyDescent="0.25">
      <c r="A874" s="6">
        <v>869</v>
      </c>
      <c r="B874" s="6" t="str">
        <f>"201406004097"</f>
        <v>201406004097</v>
      </c>
    </row>
    <row r="875" spans="1:2" x14ac:dyDescent="0.25">
      <c r="A875" s="6">
        <v>870</v>
      </c>
      <c r="B875" s="6" t="str">
        <f>"201406004109"</f>
        <v>201406004109</v>
      </c>
    </row>
    <row r="876" spans="1:2" x14ac:dyDescent="0.25">
      <c r="A876" s="6">
        <v>871</v>
      </c>
      <c r="B876" s="6" t="str">
        <f>"201406004346"</f>
        <v>201406004346</v>
      </c>
    </row>
    <row r="877" spans="1:2" x14ac:dyDescent="0.25">
      <c r="A877" s="6">
        <v>872</v>
      </c>
      <c r="B877" s="6" t="str">
        <f>"201406004816"</f>
        <v>201406004816</v>
      </c>
    </row>
    <row r="878" spans="1:2" x14ac:dyDescent="0.25">
      <c r="A878" s="6">
        <v>873</v>
      </c>
      <c r="B878" s="6" t="str">
        <f>"201406005164"</f>
        <v>201406005164</v>
      </c>
    </row>
    <row r="879" spans="1:2" x14ac:dyDescent="0.25">
      <c r="A879" s="6">
        <v>874</v>
      </c>
      <c r="B879" s="6" t="str">
        <f>"201406005367"</f>
        <v>201406005367</v>
      </c>
    </row>
    <row r="880" spans="1:2" x14ac:dyDescent="0.25">
      <c r="A880" s="6">
        <v>875</v>
      </c>
      <c r="B880" s="6" t="str">
        <f>"201406005485"</f>
        <v>201406005485</v>
      </c>
    </row>
    <row r="881" spans="1:2" x14ac:dyDescent="0.25">
      <c r="A881" s="6">
        <v>876</v>
      </c>
      <c r="B881" s="6" t="str">
        <f>"201406005727"</f>
        <v>201406005727</v>
      </c>
    </row>
    <row r="882" spans="1:2" x14ac:dyDescent="0.25">
      <c r="A882" s="6">
        <v>877</v>
      </c>
      <c r="B882" s="6" t="str">
        <f>"201406005762"</f>
        <v>201406005762</v>
      </c>
    </row>
    <row r="883" spans="1:2" x14ac:dyDescent="0.25">
      <c r="A883" s="6">
        <v>878</v>
      </c>
      <c r="B883" s="6" t="str">
        <f>"201406005790"</f>
        <v>201406005790</v>
      </c>
    </row>
    <row r="884" spans="1:2" x14ac:dyDescent="0.25">
      <c r="A884" s="6">
        <v>879</v>
      </c>
      <c r="B884" s="6" t="str">
        <f>"201406005908"</f>
        <v>201406005908</v>
      </c>
    </row>
    <row r="885" spans="1:2" x14ac:dyDescent="0.25">
      <c r="A885" s="6">
        <v>880</v>
      </c>
      <c r="B885" s="6" t="str">
        <f>"201406006023"</f>
        <v>201406006023</v>
      </c>
    </row>
    <row r="886" spans="1:2" x14ac:dyDescent="0.25">
      <c r="A886" s="6">
        <v>881</v>
      </c>
      <c r="B886" s="6" t="str">
        <f>"201406006246"</f>
        <v>201406006246</v>
      </c>
    </row>
    <row r="887" spans="1:2" x14ac:dyDescent="0.25">
      <c r="A887" s="6">
        <v>882</v>
      </c>
      <c r="B887" s="6" t="str">
        <f>"201406006259"</f>
        <v>201406006259</v>
      </c>
    </row>
    <row r="888" spans="1:2" x14ac:dyDescent="0.25">
      <c r="A888" s="6">
        <v>883</v>
      </c>
      <c r="B888" s="6" t="str">
        <f>"201406006556"</f>
        <v>201406006556</v>
      </c>
    </row>
    <row r="889" spans="1:2" x14ac:dyDescent="0.25">
      <c r="A889" s="6">
        <v>884</v>
      </c>
      <c r="B889" s="6" t="str">
        <f>"201406006684"</f>
        <v>201406006684</v>
      </c>
    </row>
    <row r="890" spans="1:2" x14ac:dyDescent="0.25">
      <c r="A890" s="6">
        <v>885</v>
      </c>
      <c r="B890" s="6" t="str">
        <f>"201406006947"</f>
        <v>201406006947</v>
      </c>
    </row>
    <row r="891" spans="1:2" x14ac:dyDescent="0.25">
      <c r="A891" s="6">
        <v>886</v>
      </c>
      <c r="B891" s="6" t="str">
        <f>"201406007000"</f>
        <v>201406007000</v>
      </c>
    </row>
    <row r="892" spans="1:2" x14ac:dyDescent="0.25">
      <c r="A892" s="6">
        <v>887</v>
      </c>
      <c r="B892" s="6" t="str">
        <f>"201406007192"</f>
        <v>201406007192</v>
      </c>
    </row>
    <row r="893" spans="1:2" x14ac:dyDescent="0.25">
      <c r="A893" s="6">
        <v>888</v>
      </c>
      <c r="B893" s="6" t="str">
        <f>"201406007422"</f>
        <v>201406007422</v>
      </c>
    </row>
    <row r="894" spans="1:2" x14ac:dyDescent="0.25">
      <c r="A894" s="6">
        <v>889</v>
      </c>
      <c r="B894" s="6" t="str">
        <f>"201406007448"</f>
        <v>201406007448</v>
      </c>
    </row>
    <row r="895" spans="1:2" x14ac:dyDescent="0.25">
      <c r="A895" s="6">
        <v>890</v>
      </c>
      <c r="B895" s="6" t="str">
        <f>"201406007891"</f>
        <v>201406007891</v>
      </c>
    </row>
    <row r="896" spans="1:2" x14ac:dyDescent="0.25">
      <c r="A896" s="6">
        <v>891</v>
      </c>
      <c r="B896" s="6" t="str">
        <f>"201406008147"</f>
        <v>201406008147</v>
      </c>
    </row>
    <row r="897" spans="1:2" x14ac:dyDescent="0.25">
      <c r="A897" s="6">
        <v>892</v>
      </c>
      <c r="B897" s="6" t="str">
        <f>"201406008170"</f>
        <v>201406008170</v>
      </c>
    </row>
    <row r="898" spans="1:2" x14ac:dyDescent="0.25">
      <c r="A898" s="6">
        <v>893</v>
      </c>
      <c r="B898" s="6" t="str">
        <f>"201406008272"</f>
        <v>201406008272</v>
      </c>
    </row>
    <row r="899" spans="1:2" x14ac:dyDescent="0.25">
      <c r="A899" s="6">
        <v>894</v>
      </c>
      <c r="B899" s="6" t="str">
        <f>"201406008794"</f>
        <v>201406008794</v>
      </c>
    </row>
    <row r="900" spans="1:2" x14ac:dyDescent="0.25">
      <c r="A900" s="6">
        <v>895</v>
      </c>
      <c r="B900" s="6" t="str">
        <f>"201406008947"</f>
        <v>201406008947</v>
      </c>
    </row>
    <row r="901" spans="1:2" x14ac:dyDescent="0.25">
      <c r="A901" s="6">
        <v>896</v>
      </c>
      <c r="B901" s="6" t="str">
        <f>"201406009015"</f>
        <v>201406009015</v>
      </c>
    </row>
    <row r="902" spans="1:2" x14ac:dyDescent="0.25">
      <c r="A902" s="6">
        <v>897</v>
      </c>
      <c r="B902" s="6" t="str">
        <f>"201406009045"</f>
        <v>201406009045</v>
      </c>
    </row>
    <row r="903" spans="1:2" x14ac:dyDescent="0.25">
      <c r="A903" s="6">
        <v>898</v>
      </c>
      <c r="B903" s="6" t="str">
        <f>"201406009155"</f>
        <v>201406009155</v>
      </c>
    </row>
    <row r="904" spans="1:2" x14ac:dyDescent="0.25">
      <c r="A904" s="6">
        <v>899</v>
      </c>
      <c r="B904" s="6" t="str">
        <f>"201406009605"</f>
        <v>201406009605</v>
      </c>
    </row>
    <row r="905" spans="1:2" x14ac:dyDescent="0.25">
      <c r="A905" s="6">
        <v>900</v>
      </c>
      <c r="B905" s="6" t="str">
        <f>"201406009611"</f>
        <v>201406009611</v>
      </c>
    </row>
    <row r="906" spans="1:2" x14ac:dyDescent="0.25">
      <c r="A906" s="6">
        <v>901</v>
      </c>
      <c r="B906" s="6" t="str">
        <f>"201406009887"</f>
        <v>201406009887</v>
      </c>
    </row>
    <row r="907" spans="1:2" x14ac:dyDescent="0.25">
      <c r="A907" s="6">
        <v>902</v>
      </c>
      <c r="B907" s="6" t="str">
        <f>"201406009906"</f>
        <v>201406009906</v>
      </c>
    </row>
    <row r="908" spans="1:2" x14ac:dyDescent="0.25">
      <c r="A908" s="6">
        <v>903</v>
      </c>
      <c r="B908" s="6" t="str">
        <f>"201406010177"</f>
        <v>201406010177</v>
      </c>
    </row>
    <row r="909" spans="1:2" x14ac:dyDescent="0.25">
      <c r="A909" s="6">
        <v>904</v>
      </c>
      <c r="B909" s="6" t="str">
        <f>"201406010293"</f>
        <v>201406010293</v>
      </c>
    </row>
    <row r="910" spans="1:2" x14ac:dyDescent="0.25">
      <c r="A910" s="6">
        <v>905</v>
      </c>
      <c r="B910" s="6" t="str">
        <f>"201406010930"</f>
        <v>201406010930</v>
      </c>
    </row>
    <row r="911" spans="1:2" x14ac:dyDescent="0.25">
      <c r="A911" s="6">
        <v>906</v>
      </c>
      <c r="B911" s="6" t="str">
        <f>"201406011107"</f>
        <v>201406011107</v>
      </c>
    </row>
    <row r="912" spans="1:2" x14ac:dyDescent="0.25">
      <c r="A912" s="6">
        <v>907</v>
      </c>
      <c r="B912" s="6" t="str">
        <f>"201406011246"</f>
        <v>201406011246</v>
      </c>
    </row>
    <row r="913" spans="1:2" x14ac:dyDescent="0.25">
      <c r="A913" s="6">
        <v>908</v>
      </c>
      <c r="B913" s="6" t="str">
        <f>"201406011512"</f>
        <v>201406011512</v>
      </c>
    </row>
    <row r="914" spans="1:2" x14ac:dyDescent="0.25">
      <c r="A914" s="6">
        <v>909</v>
      </c>
      <c r="B914" s="6" t="str">
        <f>"201406011654"</f>
        <v>201406011654</v>
      </c>
    </row>
    <row r="915" spans="1:2" x14ac:dyDescent="0.25">
      <c r="A915" s="6">
        <v>910</v>
      </c>
      <c r="B915" s="6" t="str">
        <f>"201406011848"</f>
        <v>201406011848</v>
      </c>
    </row>
    <row r="916" spans="1:2" x14ac:dyDescent="0.25">
      <c r="A916" s="6">
        <v>911</v>
      </c>
      <c r="B916" s="6" t="str">
        <f>"201406012276"</f>
        <v>201406012276</v>
      </c>
    </row>
    <row r="917" spans="1:2" x14ac:dyDescent="0.25">
      <c r="A917" s="6">
        <v>912</v>
      </c>
      <c r="B917" s="6" t="str">
        <f>"201406012670"</f>
        <v>201406012670</v>
      </c>
    </row>
    <row r="918" spans="1:2" x14ac:dyDescent="0.25">
      <c r="A918" s="6">
        <v>913</v>
      </c>
      <c r="B918" s="6" t="str">
        <f>"201406012736"</f>
        <v>201406012736</v>
      </c>
    </row>
    <row r="919" spans="1:2" x14ac:dyDescent="0.25">
      <c r="A919" s="6">
        <v>914</v>
      </c>
      <c r="B919" s="6" t="str">
        <f>"201406013029"</f>
        <v>201406013029</v>
      </c>
    </row>
    <row r="920" spans="1:2" x14ac:dyDescent="0.25">
      <c r="A920" s="6">
        <v>915</v>
      </c>
      <c r="B920" s="6" t="str">
        <f>"201406013290"</f>
        <v>201406013290</v>
      </c>
    </row>
    <row r="921" spans="1:2" x14ac:dyDescent="0.25">
      <c r="A921" s="6">
        <v>916</v>
      </c>
      <c r="B921" s="6" t="str">
        <f>"201406013293"</f>
        <v>201406013293</v>
      </c>
    </row>
    <row r="922" spans="1:2" x14ac:dyDescent="0.25">
      <c r="A922" s="6">
        <v>917</v>
      </c>
      <c r="B922" s="6" t="str">
        <f>"201406013376"</f>
        <v>201406013376</v>
      </c>
    </row>
    <row r="923" spans="1:2" x14ac:dyDescent="0.25">
      <c r="A923" s="6">
        <v>918</v>
      </c>
      <c r="B923" s="6" t="str">
        <f>"201406013510"</f>
        <v>201406013510</v>
      </c>
    </row>
    <row r="924" spans="1:2" x14ac:dyDescent="0.25">
      <c r="A924" s="6">
        <v>919</v>
      </c>
      <c r="B924" s="6" t="str">
        <f>"201406013763"</f>
        <v>201406013763</v>
      </c>
    </row>
    <row r="925" spans="1:2" x14ac:dyDescent="0.25">
      <c r="A925" s="6">
        <v>920</v>
      </c>
      <c r="B925" s="6" t="str">
        <f>"201406013778"</f>
        <v>201406013778</v>
      </c>
    </row>
    <row r="926" spans="1:2" x14ac:dyDescent="0.25">
      <c r="A926" s="6">
        <v>921</v>
      </c>
      <c r="B926" s="6" t="str">
        <f>"201406013853"</f>
        <v>201406013853</v>
      </c>
    </row>
    <row r="927" spans="1:2" x14ac:dyDescent="0.25">
      <c r="A927" s="6">
        <v>922</v>
      </c>
      <c r="B927" s="6" t="str">
        <f>"201406013978"</f>
        <v>201406013978</v>
      </c>
    </row>
    <row r="928" spans="1:2" x14ac:dyDescent="0.25">
      <c r="A928" s="6">
        <v>923</v>
      </c>
      <c r="B928" s="6" t="str">
        <f>"201406014145"</f>
        <v>201406014145</v>
      </c>
    </row>
    <row r="929" spans="1:2" x14ac:dyDescent="0.25">
      <c r="A929" s="6">
        <v>924</v>
      </c>
      <c r="B929" s="6" t="str">
        <f>"201406014238"</f>
        <v>201406014238</v>
      </c>
    </row>
    <row r="930" spans="1:2" x14ac:dyDescent="0.25">
      <c r="A930" s="6">
        <v>925</v>
      </c>
      <c r="B930" s="6" t="str">
        <f>"201406014289"</f>
        <v>201406014289</v>
      </c>
    </row>
    <row r="931" spans="1:2" x14ac:dyDescent="0.25">
      <c r="A931" s="6">
        <v>926</v>
      </c>
      <c r="B931" s="6" t="str">
        <f>"201406014735"</f>
        <v>201406014735</v>
      </c>
    </row>
    <row r="932" spans="1:2" x14ac:dyDescent="0.25">
      <c r="A932" s="6">
        <v>927</v>
      </c>
      <c r="B932" s="6" t="str">
        <f>"201406014869"</f>
        <v>201406014869</v>
      </c>
    </row>
    <row r="933" spans="1:2" x14ac:dyDescent="0.25">
      <c r="A933" s="6">
        <v>928</v>
      </c>
      <c r="B933" s="6" t="str">
        <f>"201406015433"</f>
        <v>201406015433</v>
      </c>
    </row>
    <row r="934" spans="1:2" x14ac:dyDescent="0.25">
      <c r="A934" s="6">
        <v>929</v>
      </c>
      <c r="B934" s="6" t="str">
        <f>"201406015620"</f>
        <v>201406015620</v>
      </c>
    </row>
    <row r="935" spans="1:2" x14ac:dyDescent="0.25">
      <c r="A935" s="6">
        <v>930</v>
      </c>
      <c r="B935" s="6" t="str">
        <f>"201406015865"</f>
        <v>201406015865</v>
      </c>
    </row>
    <row r="936" spans="1:2" x14ac:dyDescent="0.25">
      <c r="A936" s="6">
        <v>931</v>
      </c>
      <c r="B936" s="6" t="str">
        <f>"201406016227"</f>
        <v>201406016227</v>
      </c>
    </row>
    <row r="937" spans="1:2" x14ac:dyDescent="0.25">
      <c r="A937" s="6">
        <v>932</v>
      </c>
      <c r="B937" s="6" t="str">
        <f>"201406016254"</f>
        <v>201406016254</v>
      </c>
    </row>
    <row r="938" spans="1:2" x14ac:dyDescent="0.25">
      <c r="A938" s="6">
        <v>933</v>
      </c>
      <c r="B938" s="6" t="str">
        <f>"201406017242"</f>
        <v>201406017242</v>
      </c>
    </row>
    <row r="939" spans="1:2" x14ac:dyDescent="0.25">
      <c r="A939" s="6">
        <v>934</v>
      </c>
      <c r="B939" s="6" t="str">
        <f>"201406017370"</f>
        <v>201406017370</v>
      </c>
    </row>
    <row r="940" spans="1:2" x14ac:dyDescent="0.25">
      <c r="A940" s="6">
        <v>935</v>
      </c>
      <c r="B940" s="6" t="str">
        <f>"201406017384"</f>
        <v>201406017384</v>
      </c>
    </row>
    <row r="941" spans="1:2" x14ac:dyDescent="0.25">
      <c r="A941" s="6">
        <v>936</v>
      </c>
      <c r="B941" s="6" t="str">
        <f>"201406017489"</f>
        <v>201406017489</v>
      </c>
    </row>
    <row r="942" spans="1:2" x14ac:dyDescent="0.25">
      <c r="A942" s="6">
        <v>937</v>
      </c>
      <c r="B942" s="6" t="str">
        <f>"201406017587"</f>
        <v>201406017587</v>
      </c>
    </row>
    <row r="943" spans="1:2" x14ac:dyDescent="0.25">
      <c r="A943" s="6">
        <v>938</v>
      </c>
      <c r="B943" s="6" t="str">
        <f>"201406017793"</f>
        <v>201406017793</v>
      </c>
    </row>
    <row r="944" spans="1:2" x14ac:dyDescent="0.25">
      <c r="A944" s="6">
        <v>939</v>
      </c>
      <c r="B944" s="6" t="str">
        <f>"201406018087"</f>
        <v>201406018087</v>
      </c>
    </row>
    <row r="945" spans="1:2" x14ac:dyDescent="0.25">
      <c r="A945" s="6">
        <v>940</v>
      </c>
      <c r="B945" s="6" t="str">
        <f>"201406018228"</f>
        <v>201406018228</v>
      </c>
    </row>
    <row r="946" spans="1:2" x14ac:dyDescent="0.25">
      <c r="A946" s="6">
        <v>941</v>
      </c>
      <c r="B946" s="6" t="str">
        <f>"201406018380"</f>
        <v>201406018380</v>
      </c>
    </row>
    <row r="947" spans="1:2" x14ac:dyDescent="0.25">
      <c r="A947" s="6">
        <v>942</v>
      </c>
      <c r="B947" s="6" t="str">
        <f>"201406018938"</f>
        <v>201406018938</v>
      </c>
    </row>
    <row r="948" spans="1:2" x14ac:dyDescent="0.25">
      <c r="A948" s="6">
        <v>943</v>
      </c>
      <c r="B948" s="6" t="str">
        <f>"201406018949"</f>
        <v>201406018949</v>
      </c>
    </row>
    <row r="949" spans="1:2" x14ac:dyDescent="0.25">
      <c r="A949" s="6">
        <v>944</v>
      </c>
      <c r="B949" s="6" t="str">
        <f>"201408000270"</f>
        <v>201408000270</v>
      </c>
    </row>
    <row r="950" spans="1:2" x14ac:dyDescent="0.25">
      <c r="A950" s="6">
        <v>945</v>
      </c>
      <c r="B950" s="6" t="str">
        <f>"201409000262"</f>
        <v>201409000262</v>
      </c>
    </row>
    <row r="951" spans="1:2" x14ac:dyDescent="0.25">
      <c r="A951" s="6">
        <v>946</v>
      </c>
      <c r="B951" s="6" t="str">
        <f>"201409000420"</f>
        <v>201409000420</v>
      </c>
    </row>
    <row r="952" spans="1:2" x14ac:dyDescent="0.25">
      <c r="A952" s="6">
        <v>947</v>
      </c>
      <c r="B952" s="6" t="str">
        <f>"201409000464"</f>
        <v>201409000464</v>
      </c>
    </row>
    <row r="953" spans="1:2" x14ac:dyDescent="0.25">
      <c r="A953" s="6">
        <v>948</v>
      </c>
      <c r="B953" s="6" t="str">
        <f>"201409000818"</f>
        <v>201409000818</v>
      </c>
    </row>
    <row r="954" spans="1:2" x14ac:dyDescent="0.25">
      <c r="A954" s="6">
        <v>949</v>
      </c>
      <c r="B954" s="6" t="str">
        <f>"201409000895"</f>
        <v>201409000895</v>
      </c>
    </row>
    <row r="955" spans="1:2" x14ac:dyDescent="0.25">
      <c r="A955" s="6">
        <v>950</v>
      </c>
      <c r="B955" s="6" t="str">
        <f>"201409000966"</f>
        <v>201409000966</v>
      </c>
    </row>
    <row r="956" spans="1:2" x14ac:dyDescent="0.25">
      <c r="A956" s="6">
        <v>951</v>
      </c>
      <c r="B956" s="6" t="str">
        <f>"201409001369"</f>
        <v>201409001369</v>
      </c>
    </row>
    <row r="957" spans="1:2" x14ac:dyDescent="0.25">
      <c r="A957" s="6">
        <v>952</v>
      </c>
      <c r="B957" s="6" t="str">
        <f>"201409001668"</f>
        <v>201409001668</v>
      </c>
    </row>
    <row r="958" spans="1:2" x14ac:dyDescent="0.25">
      <c r="A958" s="6">
        <v>953</v>
      </c>
      <c r="B958" s="6" t="str">
        <f>"201409001771"</f>
        <v>201409001771</v>
      </c>
    </row>
    <row r="959" spans="1:2" x14ac:dyDescent="0.25">
      <c r="A959" s="6">
        <v>954</v>
      </c>
      <c r="B959" s="6" t="str">
        <f>"201409002208"</f>
        <v>201409002208</v>
      </c>
    </row>
    <row r="960" spans="1:2" x14ac:dyDescent="0.25">
      <c r="A960" s="6">
        <v>955</v>
      </c>
      <c r="B960" s="6" t="str">
        <f>"201409002382"</f>
        <v>201409002382</v>
      </c>
    </row>
    <row r="961" spans="1:2" x14ac:dyDescent="0.25">
      <c r="A961" s="6">
        <v>956</v>
      </c>
      <c r="B961" s="6" t="str">
        <f>"201409002513"</f>
        <v>201409002513</v>
      </c>
    </row>
    <row r="962" spans="1:2" x14ac:dyDescent="0.25">
      <c r="A962" s="6">
        <v>957</v>
      </c>
      <c r="B962" s="6" t="str">
        <f>"201409002540"</f>
        <v>201409002540</v>
      </c>
    </row>
    <row r="963" spans="1:2" x14ac:dyDescent="0.25">
      <c r="A963" s="6">
        <v>958</v>
      </c>
      <c r="B963" s="6" t="str">
        <f>"201409002580"</f>
        <v>201409002580</v>
      </c>
    </row>
    <row r="964" spans="1:2" x14ac:dyDescent="0.25">
      <c r="A964" s="6">
        <v>959</v>
      </c>
      <c r="B964" s="6" t="str">
        <f>"201409002610"</f>
        <v>201409002610</v>
      </c>
    </row>
    <row r="965" spans="1:2" x14ac:dyDescent="0.25">
      <c r="A965" s="6">
        <v>960</v>
      </c>
      <c r="B965" s="6" t="str">
        <f>"201409003035"</f>
        <v>201409003035</v>
      </c>
    </row>
    <row r="966" spans="1:2" x14ac:dyDescent="0.25">
      <c r="A966" s="6">
        <v>961</v>
      </c>
      <c r="B966" s="6" t="str">
        <f>"201409003515"</f>
        <v>201409003515</v>
      </c>
    </row>
    <row r="967" spans="1:2" x14ac:dyDescent="0.25">
      <c r="A967" s="6">
        <v>962</v>
      </c>
      <c r="B967" s="6" t="str">
        <f>"201409003648"</f>
        <v>201409003648</v>
      </c>
    </row>
    <row r="968" spans="1:2" x14ac:dyDescent="0.25">
      <c r="A968" s="6">
        <v>963</v>
      </c>
      <c r="B968" s="6" t="str">
        <f>"201409003900"</f>
        <v>201409003900</v>
      </c>
    </row>
    <row r="969" spans="1:2" x14ac:dyDescent="0.25">
      <c r="A969" s="6">
        <v>964</v>
      </c>
      <c r="B969" s="6" t="str">
        <f>"201409004116"</f>
        <v>201409004116</v>
      </c>
    </row>
    <row r="970" spans="1:2" x14ac:dyDescent="0.25">
      <c r="A970" s="6">
        <v>965</v>
      </c>
      <c r="B970" s="6" t="str">
        <f>"201409004206"</f>
        <v>201409004206</v>
      </c>
    </row>
    <row r="971" spans="1:2" x14ac:dyDescent="0.25">
      <c r="A971" s="6">
        <v>966</v>
      </c>
      <c r="B971" s="6" t="str">
        <f>"201409004845"</f>
        <v>201409004845</v>
      </c>
    </row>
    <row r="972" spans="1:2" x14ac:dyDescent="0.25">
      <c r="A972" s="6">
        <v>967</v>
      </c>
      <c r="B972" s="6" t="str">
        <f>"201409005021"</f>
        <v>201409005021</v>
      </c>
    </row>
    <row r="973" spans="1:2" x14ac:dyDescent="0.25">
      <c r="A973" s="6">
        <v>968</v>
      </c>
      <c r="B973" s="6" t="str">
        <f>"201409006400"</f>
        <v>201409006400</v>
      </c>
    </row>
    <row r="974" spans="1:2" x14ac:dyDescent="0.25">
      <c r="A974" s="6">
        <v>969</v>
      </c>
      <c r="B974" s="6" t="str">
        <f>"201410000487"</f>
        <v>201410000487</v>
      </c>
    </row>
    <row r="975" spans="1:2" x14ac:dyDescent="0.25">
      <c r="A975" s="6">
        <v>970</v>
      </c>
      <c r="B975" s="6" t="str">
        <f>"201410001025"</f>
        <v>201410001025</v>
      </c>
    </row>
    <row r="976" spans="1:2" x14ac:dyDescent="0.25">
      <c r="A976" s="6">
        <v>971</v>
      </c>
      <c r="B976" s="6" t="str">
        <f>"201410001292"</f>
        <v>201410001292</v>
      </c>
    </row>
    <row r="977" spans="1:2" x14ac:dyDescent="0.25">
      <c r="A977" s="6">
        <v>972</v>
      </c>
      <c r="B977" s="6" t="str">
        <f>"201410001764"</f>
        <v>201410001764</v>
      </c>
    </row>
    <row r="978" spans="1:2" x14ac:dyDescent="0.25">
      <c r="A978" s="6">
        <v>973</v>
      </c>
      <c r="B978" s="6" t="str">
        <f>"201410002087"</f>
        <v>201410002087</v>
      </c>
    </row>
    <row r="979" spans="1:2" x14ac:dyDescent="0.25">
      <c r="A979" s="6">
        <v>974</v>
      </c>
      <c r="B979" s="6" t="str">
        <f>"201410002434"</f>
        <v>201410002434</v>
      </c>
    </row>
    <row r="980" spans="1:2" x14ac:dyDescent="0.25">
      <c r="A980" s="6">
        <v>975</v>
      </c>
      <c r="B980" s="6" t="str">
        <f>"201410002724"</f>
        <v>201410002724</v>
      </c>
    </row>
    <row r="981" spans="1:2" x14ac:dyDescent="0.25">
      <c r="A981" s="6">
        <v>976</v>
      </c>
      <c r="B981" s="6" t="str">
        <f>"201410003499"</f>
        <v>201410003499</v>
      </c>
    </row>
    <row r="982" spans="1:2" x14ac:dyDescent="0.25">
      <c r="A982" s="6">
        <v>977</v>
      </c>
      <c r="B982" s="6" t="str">
        <f>"201410003841"</f>
        <v>201410003841</v>
      </c>
    </row>
    <row r="983" spans="1:2" x14ac:dyDescent="0.25">
      <c r="A983" s="6">
        <v>978</v>
      </c>
      <c r="B983" s="6" t="str">
        <f>"201410005338"</f>
        <v>201410005338</v>
      </c>
    </row>
    <row r="984" spans="1:2" x14ac:dyDescent="0.25">
      <c r="A984" s="6">
        <v>979</v>
      </c>
      <c r="B984" s="6" t="str">
        <f>"201410005427"</f>
        <v>201410005427</v>
      </c>
    </row>
    <row r="985" spans="1:2" x14ac:dyDescent="0.25">
      <c r="A985" s="6">
        <v>980</v>
      </c>
      <c r="B985" s="6" t="str">
        <f>"201410005798"</f>
        <v>201410005798</v>
      </c>
    </row>
    <row r="986" spans="1:2" x14ac:dyDescent="0.25">
      <c r="A986" s="6">
        <v>981</v>
      </c>
      <c r="B986" s="6" t="str">
        <f>"201410007555"</f>
        <v>201410007555</v>
      </c>
    </row>
    <row r="987" spans="1:2" x14ac:dyDescent="0.25">
      <c r="A987" s="6">
        <v>982</v>
      </c>
      <c r="B987" s="6" t="str">
        <f>"201410008092"</f>
        <v>201410008092</v>
      </c>
    </row>
    <row r="988" spans="1:2" x14ac:dyDescent="0.25">
      <c r="A988" s="6">
        <v>983</v>
      </c>
      <c r="B988" s="6" t="str">
        <f>"201410008844"</f>
        <v>201410008844</v>
      </c>
    </row>
    <row r="989" spans="1:2" x14ac:dyDescent="0.25">
      <c r="A989" s="6">
        <v>984</v>
      </c>
      <c r="B989" s="6" t="str">
        <f>"201410009419"</f>
        <v>201410009419</v>
      </c>
    </row>
    <row r="990" spans="1:2" x14ac:dyDescent="0.25">
      <c r="A990" s="6">
        <v>985</v>
      </c>
      <c r="B990" s="6" t="str">
        <f>"201410009902"</f>
        <v>201410009902</v>
      </c>
    </row>
    <row r="991" spans="1:2" x14ac:dyDescent="0.25">
      <c r="A991" s="6">
        <v>986</v>
      </c>
      <c r="B991" s="6" t="str">
        <f>"201410010056"</f>
        <v>201410010056</v>
      </c>
    </row>
    <row r="992" spans="1:2" x14ac:dyDescent="0.25">
      <c r="A992" s="6">
        <v>987</v>
      </c>
      <c r="B992" s="6" t="str">
        <f>"201410010535"</f>
        <v>201410010535</v>
      </c>
    </row>
    <row r="993" spans="1:2" x14ac:dyDescent="0.25">
      <c r="A993" s="6">
        <v>988</v>
      </c>
      <c r="B993" s="6" t="str">
        <f>"201410011505"</f>
        <v>201410011505</v>
      </c>
    </row>
    <row r="994" spans="1:2" x14ac:dyDescent="0.25">
      <c r="A994" s="6">
        <v>989</v>
      </c>
      <c r="B994" s="6" t="str">
        <f>"201410011977"</f>
        <v>201410011977</v>
      </c>
    </row>
    <row r="995" spans="1:2" x14ac:dyDescent="0.25">
      <c r="A995" s="6">
        <v>990</v>
      </c>
      <c r="B995" s="6" t="str">
        <f>"201410012518"</f>
        <v>201410012518</v>
      </c>
    </row>
    <row r="996" spans="1:2" x14ac:dyDescent="0.25">
      <c r="A996" s="6">
        <v>991</v>
      </c>
      <c r="B996" s="6" t="str">
        <f>"201410012630"</f>
        <v>201410012630</v>
      </c>
    </row>
    <row r="997" spans="1:2" x14ac:dyDescent="0.25">
      <c r="A997" s="6">
        <v>992</v>
      </c>
      <c r="B997" s="6" t="str">
        <f>"201411000025"</f>
        <v>201411000025</v>
      </c>
    </row>
    <row r="998" spans="1:2" x14ac:dyDescent="0.25">
      <c r="A998" s="6">
        <v>993</v>
      </c>
      <c r="B998" s="6" t="str">
        <f>"201411000766"</f>
        <v>201411000766</v>
      </c>
    </row>
    <row r="999" spans="1:2" x14ac:dyDescent="0.25">
      <c r="A999" s="6">
        <v>994</v>
      </c>
      <c r="B999" s="6" t="str">
        <f>"201411000829"</f>
        <v>201411000829</v>
      </c>
    </row>
    <row r="1000" spans="1:2" x14ac:dyDescent="0.25">
      <c r="A1000" s="6">
        <v>995</v>
      </c>
      <c r="B1000" s="6" t="str">
        <f>"201411001375"</f>
        <v>201411001375</v>
      </c>
    </row>
    <row r="1001" spans="1:2" x14ac:dyDescent="0.25">
      <c r="A1001" s="6">
        <v>996</v>
      </c>
      <c r="B1001" s="6" t="str">
        <f>"201411001494"</f>
        <v>201411001494</v>
      </c>
    </row>
    <row r="1002" spans="1:2" x14ac:dyDescent="0.25">
      <c r="A1002" s="6">
        <v>997</v>
      </c>
      <c r="B1002" s="6" t="str">
        <f>"201411001805"</f>
        <v>201411001805</v>
      </c>
    </row>
    <row r="1003" spans="1:2" x14ac:dyDescent="0.25">
      <c r="A1003" s="6">
        <v>998</v>
      </c>
      <c r="B1003" s="6" t="str">
        <f>"201411001823"</f>
        <v>201411001823</v>
      </c>
    </row>
    <row r="1004" spans="1:2" x14ac:dyDescent="0.25">
      <c r="A1004" s="6">
        <v>999</v>
      </c>
      <c r="B1004" s="6" t="str">
        <f>"201411001978"</f>
        <v>201411001978</v>
      </c>
    </row>
    <row r="1005" spans="1:2" x14ac:dyDescent="0.25">
      <c r="A1005" s="6">
        <v>1000</v>
      </c>
      <c r="B1005" s="6" t="str">
        <f>"201411002251"</f>
        <v>201411002251</v>
      </c>
    </row>
    <row r="1006" spans="1:2" x14ac:dyDescent="0.25">
      <c r="A1006" s="6">
        <v>1001</v>
      </c>
      <c r="B1006" s="6" t="str">
        <f>"201411002390"</f>
        <v>201411002390</v>
      </c>
    </row>
    <row r="1007" spans="1:2" x14ac:dyDescent="0.25">
      <c r="A1007" s="6">
        <v>1002</v>
      </c>
      <c r="B1007" s="6" t="str">
        <f>"201411002639"</f>
        <v>201411002639</v>
      </c>
    </row>
    <row r="1008" spans="1:2" x14ac:dyDescent="0.25">
      <c r="A1008" s="6">
        <v>1003</v>
      </c>
      <c r="B1008" s="6" t="str">
        <f>"201411003144"</f>
        <v>201411003144</v>
      </c>
    </row>
    <row r="1009" spans="1:2" x14ac:dyDescent="0.25">
      <c r="A1009" s="6">
        <v>1004</v>
      </c>
      <c r="B1009" s="6" t="str">
        <f>"201411003439"</f>
        <v>201411003439</v>
      </c>
    </row>
    <row r="1010" spans="1:2" x14ac:dyDescent="0.25">
      <c r="A1010" s="6">
        <v>1005</v>
      </c>
      <c r="B1010" s="6" t="str">
        <f>"201412000080"</f>
        <v>201412000080</v>
      </c>
    </row>
    <row r="1011" spans="1:2" x14ac:dyDescent="0.25">
      <c r="A1011" s="6">
        <v>1006</v>
      </c>
      <c r="B1011" s="6" t="str">
        <f>"201412000139"</f>
        <v>201412000139</v>
      </c>
    </row>
    <row r="1012" spans="1:2" x14ac:dyDescent="0.25">
      <c r="A1012" s="6">
        <v>1007</v>
      </c>
      <c r="B1012" s="6" t="str">
        <f>"201412000210"</f>
        <v>201412000210</v>
      </c>
    </row>
    <row r="1013" spans="1:2" x14ac:dyDescent="0.25">
      <c r="A1013" s="6">
        <v>1008</v>
      </c>
      <c r="B1013" s="6" t="str">
        <f>"201412000544"</f>
        <v>201412000544</v>
      </c>
    </row>
    <row r="1014" spans="1:2" x14ac:dyDescent="0.25">
      <c r="A1014" s="6">
        <v>1009</v>
      </c>
      <c r="B1014" s="6" t="str">
        <f>"201412000735"</f>
        <v>201412000735</v>
      </c>
    </row>
    <row r="1015" spans="1:2" x14ac:dyDescent="0.25">
      <c r="A1015" s="6">
        <v>1010</v>
      </c>
      <c r="B1015" s="6" t="str">
        <f>"201412001068"</f>
        <v>201412001068</v>
      </c>
    </row>
    <row r="1016" spans="1:2" x14ac:dyDescent="0.25">
      <c r="A1016" s="6">
        <v>1011</v>
      </c>
      <c r="B1016" s="6" t="str">
        <f>"201412001089"</f>
        <v>201412001089</v>
      </c>
    </row>
    <row r="1017" spans="1:2" x14ac:dyDescent="0.25">
      <c r="A1017" s="6">
        <v>1012</v>
      </c>
      <c r="B1017" s="6" t="str">
        <f>"201412001156"</f>
        <v>201412001156</v>
      </c>
    </row>
    <row r="1018" spans="1:2" x14ac:dyDescent="0.25">
      <c r="A1018" s="6">
        <v>1013</v>
      </c>
      <c r="B1018" s="6" t="str">
        <f>"201412001322"</f>
        <v>201412001322</v>
      </c>
    </row>
    <row r="1019" spans="1:2" x14ac:dyDescent="0.25">
      <c r="A1019" s="6">
        <v>1014</v>
      </c>
      <c r="B1019" s="6" t="str">
        <f>"201412001326"</f>
        <v>201412001326</v>
      </c>
    </row>
    <row r="1020" spans="1:2" x14ac:dyDescent="0.25">
      <c r="A1020" s="6">
        <v>1015</v>
      </c>
      <c r="B1020" s="6" t="str">
        <f>"201412001357"</f>
        <v>201412001357</v>
      </c>
    </row>
    <row r="1021" spans="1:2" x14ac:dyDescent="0.25">
      <c r="A1021" s="6">
        <v>1016</v>
      </c>
      <c r="B1021" s="6" t="str">
        <f>"201412001592"</f>
        <v>201412001592</v>
      </c>
    </row>
    <row r="1022" spans="1:2" x14ac:dyDescent="0.25">
      <c r="A1022" s="6">
        <v>1017</v>
      </c>
      <c r="B1022" s="6" t="str">
        <f>"201412001740"</f>
        <v>201412001740</v>
      </c>
    </row>
    <row r="1023" spans="1:2" x14ac:dyDescent="0.25">
      <c r="A1023" s="6">
        <v>1018</v>
      </c>
      <c r="B1023" s="6" t="str">
        <f>"201412002337"</f>
        <v>201412002337</v>
      </c>
    </row>
    <row r="1024" spans="1:2" x14ac:dyDescent="0.25">
      <c r="A1024" s="6">
        <v>1019</v>
      </c>
      <c r="B1024" s="6" t="str">
        <f>"201412002765"</f>
        <v>201412002765</v>
      </c>
    </row>
    <row r="1025" spans="1:2" x14ac:dyDescent="0.25">
      <c r="A1025" s="6">
        <v>1020</v>
      </c>
      <c r="B1025" s="6" t="str">
        <f>"201412002840"</f>
        <v>201412002840</v>
      </c>
    </row>
    <row r="1026" spans="1:2" x14ac:dyDescent="0.25">
      <c r="A1026" s="6">
        <v>1021</v>
      </c>
      <c r="B1026" s="6" t="str">
        <f>"201412003090"</f>
        <v>201412003090</v>
      </c>
    </row>
    <row r="1027" spans="1:2" x14ac:dyDescent="0.25">
      <c r="A1027" s="6">
        <v>1022</v>
      </c>
      <c r="B1027" s="6" t="str">
        <f>"201412003280"</f>
        <v>201412003280</v>
      </c>
    </row>
    <row r="1028" spans="1:2" x14ac:dyDescent="0.25">
      <c r="A1028" s="6">
        <v>1023</v>
      </c>
      <c r="B1028" s="6" t="str">
        <f>"201412003382"</f>
        <v>201412003382</v>
      </c>
    </row>
    <row r="1029" spans="1:2" x14ac:dyDescent="0.25">
      <c r="A1029" s="6">
        <v>1024</v>
      </c>
      <c r="B1029" s="6" t="str">
        <f>"201412003464"</f>
        <v>201412003464</v>
      </c>
    </row>
    <row r="1030" spans="1:2" x14ac:dyDescent="0.25">
      <c r="A1030" s="6">
        <v>1025</v>
      </c>
      <c r="B1030" s="6" t="str">
        <f>"201412003590"</f>
        <v>201412003590</v>
      </c>
    </row>
    <row r="1031" spans="1:2" x14ac:dyDescent="0.25">
      <c r="A1031" s="6">
        <v>1026</v>
      </c>
      <c r="B1031" s="6" t="str">
        <f>"201412003958"</f>
        <v>201412003958</v>
      </c>
    </row>
    <row r="1032" spans="1:2" x14ac:dyDescent="0.25">
      <c r="A1032" s="6">
        <v>1027</v>
      </c>
      <c r="B1032" s="6" t="str">
        <f>"201412004407"</f>
        <v>201412004407</v>
      </c>
    </row>
    <row r="1033" spans="1:2" x14ac:dyDescent="0.25">
      <c r="A1033" s="6">
        <v>1028</v>
      </c>
      <c r="B1033" s="6" t="str">
        <f>"201412004532"</f>
        <v>201412004532</v>
      </c>
    </row>
    <row r="1034" spans="1:2" x14ac:dyDescent="0.25">
      <c r="A1034" s="6">
        <v>1029</v>
      </c>
      <c r="B1034" s="6" t="str">
        <f>"201412004682"</f>
        <v>201412004682</v>
      </c>
    </row>
    <row r="1035" spans="1:2" x14ac:dyDescent="0.25">
      <c r="A1035" s="6">
        <v>1030</v>
      </c>
      <c r="B1035" s="6" t="str">
        <f>"201412004851"</f>
        <v>201412004851</v>
      </c>
    </row>
    <row r="1036" spans="1:2" x14ac:dyDescent="0.25">
      <c r="A1036" s="6">
        <v>1031</v>
      </c>
      <c r="B1036" s="6" t="str">
        <f>"201412004926"</f>
        <v>201412004926</v>
      </c>
    </row>
    <row r="1037" spans="1:2" x14ac:dyDescent="0.25">
      <c r="A1037" s="6">
        <v>1032</v>
      </c>
      <c r="B1037" s="6" t="str">
        <f>"201412005227"</f>
        <v>201412005227</v>
      </c>
    </row>
    <row r="1038" spans="1:2" x14ac:dyDescent="0.25">
      <c r="A1038" s="6">
        <v>1033</v>
      </c>
      <c r="B1038" s="6" t="str">
        <f>"201412005323"</f>
        <v>201412005323</v>
      </c>
    </row>
    <row r="1039" spans="1:2" x14ac:dyDescent="0.25">
      <c r="A1039" s="6">
        <v>1034</v>
      </c>
      <c r="B1039" s="6" t="str">
        <f>"201412005367"</f>
        <v>201412005367</v>
      </c>
    </row>
    <row r="1040" spans="1:2" x14ac:dyDescent="0.25">
      <c r="A1040" s="6">
        <v>1035</v>
      </c>
      <c r="B1040" s="6" t="str">
        <f>"201412005537"</f>
        <v>201412005537</v>
      </c>
    </row>
    <row r="1041" spans="1:2" x14ac:dyDescent="0.25">
      <c r="A1041" s="6">
        <v>1036</v>
      </c>
      <c r="B1041" s="6" t="str">
        <f>"201412005695"</f>
        <v>201412005695</v>
      </c>
    </row>
    <row r="1042" spans="1:2" x14ac:dyDescent="0.25">
      <c r="A1042" s="6">
        <v>1037</v>
      </c>
      <c r="B1042" s="6" t="str">
        <f>"201412006517"</f>
        <v>201412006517</v>
      </c>
    </row>
    <row r="1043" spans="1:2" x14ac:dyDescent="0.25">
      <c r="A1043" s="6">
        <v>1038</v>
      </c>
      <c r="B1043" s="6" t="str">
        <f>"201412006720"</f>
        <v>201412006720</v>
      </c>
    </row>
    <row r="1044" spans="1:2" x14ac:dyDescent="0.25">
      <c r="A1044" s="6">
        <v>1039</v>
      </c>
      <c r="B1044" s="6" t="str">
        <f>"201412006760"</f>
        <v>201412006760</v>
      </c>
    </row>
    <row r="1045" spans="1:2" x14ac:dyDescent="0.25">
      <c r="A1045" s="6">
        <v>1040</v>
      </c>
      <c r="B1045" s="6" t="str">
        <f>"201412006855"</f>
        <v>201412006855</v>
      </c>
    </row>
    <row r="1046" spans="1:2" x14ac:dyDescent="0.25">
      <c r="A1046" s="6">
        <v>1041</v>
      </c>
      <c r="B1046" s="6" t="str">
        <f>"201412006996"</f>
        <v>201412006996</v>
      </c>
    </row>
    <row r="1047" spans="1:2" x14ac:dyDescent="0.25">
      <c r="A1047" s="6">
        <v>1042</v>
      </c>
      <c r="B1047" s="6" t="str">
        <f>"201412007103"</f>
        <v>201412007103</v>
      </c>
    </row>
    <row r="1048" spans="1:2" x14ac:dyDescent="0.25">
      <c r="A1048" s="6">
        <v>1043</v>
      </c>
      <c r="B1048" s="6" t="str">
        <f>"201412007387"</f>
        <v>201412007387</v>
      </c>
    </row>
    <row r="1049" spans="1:2" x14ac:dyDescent="0.25">
      <c r="A1049" s="6">
        <v>1044</v>
      </c>
      <c r="B1049" s="6" t="str">
        <f>"201501000084"</f>
        <v>201501000084</v>
      </c>
    </row>
    <row r="1050" spans="1:2" x14ac:dyDescent="0.25">
      <c r="A1050" s="6">
        <v>1045</v>
      </c>
      <c r="B1050" s="6" t="str">
        <f>"201502000794"</f>
        <v>201502000794</v>
      </c>
    </row>
    <row r="1051" spans="1:2" x14ac:dyDescent="0.25">
      <c r="A1051" s="6">
        <v>1046</v>
      </c>
      <c r="B1051" s="6" t="str">
        <f>"201502001415"</f>
        <v>201502001415</v>
      </c>
    </row>
    <row r="1052" spans="1:2" x14ac:dyDescent="0.25">
      <c r="A1052" s="6">
        <v>1047</v>
      </c>
      <c r="B1052" s="6" t="str">
        <f>"201502001907"</f>
        <v>201502001907</v>
      </c>
    </row>
    <row r="1053" spans="1:2" x14ac:dyDescent="0.25">
      <c r="A1053" s="6">
        <v>1048</v>
      </c>
      <c r="B1053" s="6" t="str">
        <f>"201502002533"</f>
        <v>201502002533</v>
      </c>
    </row>
    <row r="1054" spans="1:2" x14ac:dyDescent="0.25">
      <c r="A1054" s="6">
        <v>1049</v>
      </c>
      <c r="B1054" s="6" t="str">
        <f>"201502003711"</f>
        <v>201502003711</v>
      </c>
    </row>
    <row r="1055" spans="1:2" x14ac:dyDescent="0.25">
      <c r="A1055" s="6">
        <v>1050</v>
      </c>
      <c r="B1055" s="6" t="str">
        <f>"201503000006"</f>
        <v>201503000006</v>
      </c>
    </row>
    <row r="1056" spans="1:2" x14ac:dyDescent="0.25">
      <c r="A1056" s="6">
        <v>1051</v>
      </c>
      <c r="B1056" s="6" t="str">
        <f>"201503000177"</f>
        <v>201503000177</v>
      </c>
    </row>
    <row r="1057" spans="1:2" x14ac:dyDescent="0.25">
      <c r="A1057" s="6">
        <v>1052</v>
      </c>
      <c r="B1057" s="6" t="str">
        <f>"201503000426"</f>
        <v>201503000426</v>
      </c>
    </row>
    <row r="1058" spans="1:2" x14ac:dyDescent="0.25">
      <c r="A1058" s="6">
        <v>1053</v>
      </c>
      <c r="B1058" s="6" t="str">
        <f>"201503000501"</f>
        <v>201503000501</v>
      </c>
    </row>
    <row r="1059" spans="1:2" x14ac:dyDescent="0.25">
      <c r="A1059" s="6">
        <v>1054</v>
      </c>
      <c r="B1059" s="6" t="str">
        <f>"201504000505"</f>
        <v>201504000505</v>
      </c>
    </row>
    <row r="1060" spans="1:2" x14ac:dyDescent="0.25">
      <c r="A1060" s="6">
        <v>1055</v>
      </c>
      <c r="B1060" s="6" t="str">
        <f>"201504001314"</f>
        <v>201504001314</v>
      </c>
    </row>
    <row r="1061" spans="1:2" x14ac:dyDescent="0.25">
      <c r="A1061" s="6">
        <v>1056</v>
      </c>
      <c r="B1061" s="6" t="str">
        <f>"201504001685"</f>
        <v>201504001685</v>
      </c>
    </row>
    <row r="1062" spans="1:2" x14ac:dyDescent="0.25">
      <c r="A1062" s="6">
        <v>1057</v>
      </c>
      <c r="B1062" s="6" t="str">
        <f>"201504001872"</f>
        <v>201504001872</v>
      </c>
    </row>
    <row r="1063" spans="1:2" x14ac:dyDescent="0.25">
      <c r="A1063" s="6">
        <v>1058</v>
      </c>
      <c r="B1063" s="6" t="str">
        <f>"201504002183"</f>
        <v>201504002183</v>
      </c>
    </row>
    <row r="1064" spans="1:2" x14ac:dyDescent="0.25">
      <c r="A1064" s="6">
        <v>1059</v>
      </c>
      <c r="B1064" s="6" t="str">
        <f>"201504002187"</f>
        <v>201504002187</v>
      </c>
    </row>
    <row r="1065" spans="1:2" x14ac:dyDescent="0.25">
      <c r="A1065" s="6">
        <v>1060</v>
      </c>
      <c r="B1065" s="6" t="str">
        <f>"201504002498"</f>
        <v>201504002498</v>
      </c>
    </row>
    <row r="1066" spans="1:2" x14ac:dyDescent="0.25">
      <c r="A1066" s="6">
        <v>1061</v>
      </c>
      <c r="B1066" s="6" t="str">
        <f>"201504002929"</f>
        <v>201504002929</v>
      </c>
    </row>
    <row r="1067" spans="1:2" x14ac:dyDescent="0.25">
      <c r="A1067" s="6">
        <v>1062</v>
      </c>
      <c r="B1067" s="6" t="str">
        <f>"201504003270"</f>
        <v>201504003270</v>
      </c>
    </row>
    <row r="1068" spans="1:2" x14ac:dyDescent="0.25">
      <c r="A1068" s="6">
        <v>1063</v>
      </c>
      <c r="B1068" s="6" t="str">
        <f>"201504003433"</f>
        <v>201504003433</v>
      </c>
    </row>
    <row r="1069" spans="1:2" x14ac:dyDescent="0.25">
      <c r="A1069" s="6">
        <v>1064</v>
      </c>
      <c r="B1069" s="6" t="str">
        <f>"201504003477"</f>
        <v>201504003477</v>
      </c>
    </row>
    <row r="1070" spans="1:2" x14ac:dyDescent="0.25">
      <c r="A1070" s="6">
        <v>1065</v>
      </c>
      <c r="B1070" s="6" t="str">
        <f>"201504003818"</f>
        <v>201504003818</v>
      </c>
    </row>
    <row r="1071" spans="1:2" x14ac:dyDescent="0.25">
      <c r="A1071" s="6">
        <v>1066</v>
      </c>
      <c r="B1071" s="6" t="str">
        <f>"201504004156"</f>
        <v>201504004156</v>
      </c>
    </row>
    <row r="1072" spans="1:2" x14ac:dyDescent="0.25">
      <c r="A1072" s="6">
        <v>1067</v>
      </c>
      <c r="B1072" s="6" t="str">
        <f>"201504004219"</f>
        <v>201504004219</v>
      </c>
    </row>
    <row r="1073" spans="1:2" x14ac:dyDescent="0.25">
      <c r="A1073" s="6">
        <v>1068</v>
      </c>
      <c r="B1073" s="6" t="str">
        <f>"201504004532"</f>
        <v>201504004532</v>
      </c>
    </row>
    <row r="1074" spans="1:2" x14ac:dyDescent="0.25">
      <c r="A1074" s="6">
        <v>1069</v>
      </c>
      <c r="B1074" s="6" t="str">
        <f>"201505000106"</f>
        <v>201505000106</v>
      </c>
    </row>
    <row r="1075" spans="1:2" x14ac:dyDescent="0.25">
      <c r="A1075" s="6">
        <v>1070</v>
      </c>
      <c r="B1075" s="6" t="str">
        <f>"201505000514"</f>
        <v>201505000514</v>
      </c>
    </row>
    <row r="1076" spans="1:2" x14ac:dyDescent="0.25">
      <c r="A1076" s="6">
        <v>1071</v>
      </c>
      <c r="B1076" s="6" t="str">
        <f>"201506000078"</f>
        <v>201506000078</v>
      </c>
    </row>
    <row r="1077" spans="1:2" x14ac:dyDescent="0.25">
      <c r="A1077" s="6">
        <v>1072</v>
      </c>
      <c r="B1077" s="6" t="str">
        <f>"201506000108"</f>
        <v>201506000108</v>
      </c>
    </row>
    <row r="1078" spans="1:2" x14ac:dyDescent="0.25">
      <c r="A1078" s="6">
        <v>1073</v>
      </c>
      <c r="B1078" s="6" t="str">
        <f>"201506001048"</f>
        <v>201506001048</v>
      </c>
    </row>
    <row r="1079" spans="1:2" x14ac:dyDescent="0.25">
      <c r="A1079" s="6">
        <v>1074</v>
      </c>
      <c r="B1079" s="6" t="str">
        <f>"201506002074"</f>
        <v>201506002074</v>
      </c>
    </row>
    <row r="1080" spans="1:2" x14ac:dyDescent="0.25">
      <c r="A1080" s="6">
        <v>1075</v>
      </c>
      <c r="B1080" s="6" t="str">
        <f>"201506002546"</f>
        <v>201506002546</v>
      </c>
    </row>
    <row r="1081" spans="1:2" x14ac:dyDescent="0.25">
      <c r="A1081" s="6">
        <v>1076</v>
      </c>
      <c r="B1081" s="6" t="str">
        <f>"201506003141"</f>
        <v>201506003141</v>
      </c>
    </row>
    <row r="1082" spans="1:2" x14ac:dyDescent="0.25">
      <c r="A1082" s="6">
        <v>1077</v>
      </c>
      <c r="B1082" s="6" t="str">
        <f>"201506004044"</f>
        <v>201506004044</v>
      </c>
    </row>
    <row r="1083" spans="1:2" x14ac:dyDescent="0.25">
      <c r="A1083" s="6">
        <v>1078</v>
      </c>
      <c r="B1083" s="6" t="str">
        <f>"201506004052"</f>
        <v>201506004052</v>
      </c>
    </row>
    <row r="1084" spans="1:2" x14ac:dyDescent="0.25">
      <c r="A1084" s="6">
        <v>1079</v>
      </c>
      <c r="B1084" s="6" t="str">
        <f>"201506004066"</f>
        <v>201506004066</v>
      </c>
    </row>
    <row r="1085" spans="1:2" x14ac:dyDescent="0.25">
      <c r="A1085" s="6">
        <v>1080</v>
      </c>
      <c r="B1085" s="6" t="str">
        <f>"201506004079"</f>
        <v>201506004079</v>
      </c>
    </row>
    <row r="1086" spans="1:2" x14ac:dyDescent="0.25">
      <c r="A1086" s="6">
        <v>1081</v>
      </c>
      <c r="B1086" s="6" t="str">
        <f>"201506004122"</f>
        <v>201506004122</v>
      </c>
    </row>
    <row r="1087" spans="1:2" x14ac:dyDescent="0.25">
      <c r="A1087" s="6">
        <v>1082</v>
      </c>
      <c r="B1087" s="6" t="str">
        <f>"201506004340"</f>
        <v>201506004340</v>
      </c>
    </row>
    <row r="1088" spans="1:2" x14ac:dyDescent="0.25">
      <c r="A1088" s="6">
        <v>1083</v>
      </c>
      <c r="B1088" s="6" t="str">
        <f>"201507004494"</f>
        <v>201507004494</v>
      </c>
    </row>
    <row r="1089" spans="1:2" x14ac:dyDescent="0.25">
      <c r="A1089" s="6">
        <v>1084</v>
      </c>
      <c r="B1089" s="6" t="str">
        <f>"201510000475"</f>
        <v>201510000475</v>
      </c>
    </row>
    <row r="1090" spans="1:2" x14ac:dyDescent="0.25">
      <c r="A1090" s="6">
        <v>1085</v>
      </c>
      <c r="B1090" s="6" t="str">
        <f>"201510000838"</f>
        <v>201510000838</v>
      </c>
    </row>
    <row r="1091" spans="1:2" x14ac:dyDescent="0.25">
      <c r="A1091" s="6">
        <v>1086</v>
      </c>
      <c r="B1091" s="6" t="str">
        <f>"201510001051"</f>
        <v>201510001051</v>
      </c>
    </row>
    <row r="1092" spans="1:2" x14ac:dyDescent="0.25">
      <c r="A1092" s="6">
        <v>1087</v>
      </c>
      <c r="B1092" s="6" t="str">
        <f>"201510001125"</f>
        <v>201510001125</v>
      </c>
    </row>
    <row r="1093" spans="1:2" x14ac:dyDescent="0.25">
      <c r="A1093" s="6">
        <v>1088</v>
      </c>
      <c r="B1093" s="6" t="str">
        <f>"201510002305"</f>
        <v>201510002305</v>
      </c>
    </row>
    <row r="1094" spans="1:2" x14ac:dyDescent="0.25">
      <c r="A1094" s="6">
        <v>1089</v>
      </c>
      <c r="B1094" s="6" t="str">
        <f>"201510003268"</f>
        <v>201510003268</v>
      </c>
    </row>
    <row r="1095" spans="1:2" x14ac:dyDescent="0.25">
      <c r="A1095" s="6">
        <v>1090</v>
      </c>
      <c r="B1095" s="6" t="str">
        <f>"201510003594"</f>
        <v>201510003594</v>
      </c>
    </row>
    <row r="1096" spans="1:2" x14ac:dyDescent="0.25">
      <c r="A1096" s="6">
        <v>1091</v>
      </c>
      <c r="B1096" s="6" t="str">
        <f>"201510004431"</f>
        <v>201510004431</v>
      </c>
    </row>
    <row r="1097" spans="1:2" x14ac:dyDescent="0.25">
      <c r="A1097" s="6">
        <v>1092</v>
      </c>
      <c r="B1097" s="6" t="str">
        <f>"201510004616"</f>
        <v>201510004616</v>
      </c>
    </row>
    <row r="1098" spans="1:2" x14ac:dyDescent="0.25">
      <c r="A1098" s="6">
        <v>1093</v>
      </c>
      <c r="B1098" s="6" t="str">
        <f>"201510004617"</f>
        <v>201510004617</v>
      </c>
    </row>
    <row r="1099" spans="1:2" x14ac:dyDescent="0.25">
      <c r="A1099" s="6">
        <v>1094</v>
      </c>
      <c r="B1099" s="6" t="str">
        <f>"201510004725"</f>
        <v>201510004725</v>
      </c>
    </row>
    <row r="1100" spans="1:2" x14ac:dyDescent="0.25">
      <c r="A1100" s="6">
        <v>1095</v>
      </c>
      <c r="B1100" s="6" t="str">
        <f>"201511006966"</f>
        <v>201511006966</v>
      </c>
    </row>
    <row r="1101" spans="1:2" x14ac:dyDescent="0.25">
      <c r="A1101" s="6">
        <v>1096</v>
      </c>
      <c r="B1101" s="6" t="str">
        <f>"201511007327"</f>
        <v>201511007327</v>
      </c>
    </row>
    <row r="1102" spans="1:2" x14ac:dyDescent="0.25">
      <c r="A1102" s="6">
        <v>1097</v>
      </c>
      <c r="B1102" s="6" t="str">
        <f>"201511008438"</f>
        <v>201511008438</v>
      </c>
    </row>
    <row r="1103" spans="1:2" x14ac:dyDescent="0.25">
      <c r="A1103" s="6">
        <v>1098</v>
      </c>
      <c r="B1103" s="6" t="str">
        <f>"201511008501"</f>
        <v>201511008501</v>
      </c>
    </row>
    <row r="1104" spans="1:2" x14ac:dyDescent="0.25">
      <c r="A1104" s="6">
        <v>1099</v>
      </c>
      <c r="B1104" s="6" t="str">
        <f>"201511010066"</f>
        <v>201511010066</v>
      </c>
    </row>
    <row r="1105" spans="1:2" x14ac:dyDescent="0.25">
      <c r="A1105" s="6">
        <v>1100</v>
      </c>
      <c r="B1105" s="6" t="str">
        <f>"201511010247"</f>
        <v>201511010247</v>
      </c>
    </row>
    <row r="1106" spans="1:2" x14ac:dyDescent="0.25">
      <c r="A1106" s="6">
        <v>1101</v>
      </c>
      <c r="B1106" s="6" t="str">
        <f>"201511011657"</f>
        <v>201511011657</v>
      </c>
    </row>
    <row r="1107" spans="1:2" x14ac:dyDescent="0.25">
      <c r="A1107" s="6">
        <v>1102</v>
      </c>
      <c r="B1107" s="6" t="str">
        <f>"201511011722"</f>
        <v>201511011722</v>
      </c>
    </row>
    <row r="1108" spans="1:2" x14ac:dyDescent="0.25">
      <c r="A1108" s="6">
        <v>1103</v>
      </c>
      <c r="B1108" s="6" t="str">
        <f>"201511012064"</f>
        <v>201511012064</v>
      </c>
    </row>
    <row r="1109" spans="1:2" x14ac:dyDescent="0.25">
      <c r="A1109" s="6">
        <v>1104</v>
      </c>
      <c r="B1109" s="6" t="str">
        <f>"201511012198"</f>
        <v>201511012198</v>
      </c>
    </row>
    <row r="1110" spans="1:2" x14ac:dyDescent="0.25">
      <c r="A1110" s="6">
        <v>1105</v>
      </c>
      <c r="B1110" s="6" t="str">
        <f>"201511013589"</f>
        <v>201511013589</v>
      </c>
    </row>
    <row r="1111" spans="1:2" x14ac:dyDescent="0.25">
      <c r="A1111" s="6">
        <v>1106</v>
      </c>
      <c r="B1111" s="6" t="str">
        <f>"201511013955"</f>
        <v>201511013955</v>
      </c>
    </row>
    <row r="1112" spans="1:2" x14ac:dyDescent="0.25">
      <c r="A1112" s="6">
        <v>1107</v>
      </c>
      <c r="B1112" s="6" t="str">
        <f>"201511014839"</f>
        <v>201511014839</v>
      </c>
    </row>
    <row r="1113" spans="1:2" x14ac:dyDescent="0.25">
      <c r="A1113" s="6">
        <v>1108</v>
      </c>
      <c r="B1113" s="6" t="str">
        <f>"201511014911"</f>
        <v>201511014911</v>
      </c>
    </row>
    <row r="1114" spans="1:2" x14ac:dyDescent="0.25">
      <c r="A1114" s="6">
        <v>1109</v>
      </c>
      <c r="B1114" s="6" t="str">
        <f>"201511015385"</f>
        <v>201511015385</v>
      </c>
    </row>
    <row r="1115" spans="1:2" x14ac:dyDescent="0.25">
      <c r="A1115" s="6">
        <v>1110</v>
      </c>
      <c r="B1115" s="6" t="str">
        <f>"201511016156"</f>
        <v>201511016156</v>
      </c>
    </row>
    <row r="1116" spans="1:2" x14ac:dyDescent="0.25">
      <c r="A1116" s="6">
        <v>1111</v>
      </c>
      <c r="B1116" s="6" t="str">
        <f>"201511016548"</f>
        <v>201511016548</v>
      </c>
    </row>
    <row r="1117" spans="1:2" x14ac:dyDescent="0.25">
      <c r="A1117" s="6">
        <v>1112</v>
      </c>
      <c r="B1117" s="6" t="str">
        <f>"201511016551"</f>
        <v>201511016551</v>
      </c>
    </row>
    <row r="1118" spans="1:2" x14ac:dyDescent="0.25">
      <c r="A1118" s="6">
        <v>1113</v>
      </c>
      <c r="B1118" s="6" t="str">
        <f>"201511017441"</f>
        <v>201511017441</v>
      </c>
    </row>
    <row r="1119" spans="1:2" x14ac:dyDescent="0.25">
      <c r="A1119" s="6">
        <v>1114</v>
      </c>
      <c r="B1119" s="6" t="str">
        <f>"201511017560"</f>
        <v>201511017560</v>
      </c>
    </row>
    <row r="1120" spans="1:2" x14ac:dyDescent="0.25">
      <c r="A1120" s="6">
        <v>1115</v>
      </c>
      <c r="B1120" s="6" t="str">
        <f>"201511017765"</f>
        <v>201511017765</v>
      </c>
    </row>
    <row r="1121" spans="1:2" x14ac:dyDescent="0.25">
      <c r="A1121" s="6">
        <v>1116</v>
      </c>
      <c r="B1121" s="6" t="str">
        <f>"201511017964"</f>
        <v>201511017964</v>
      </c>
    </row>
    <row r="1122" spans="1:2" x14ac:dyDescent="0.25">
      <c r="A1122" s="6">
        <v>1117</v>
      </c>
      <c r="B1122" s="6" t="str">
        <f>"201511018006"</f>
        <v>201511018006</v>
      </c>
    </row>
    <row r="1123" spans="1:2" x14ac:dyDescent="0.25">
      <c r="A1123" s="6">
        <v>1118</v>
      </c>
      <c r="B1123" s="6" t="str">
        <f>"201511018154"</f>
        <v>201511018154</v>
      </c>
    </row>
    <row r="1124" spans="1:2" x14ac:dyDescent="0.25">
      <c r="A1124" s="6">
        <v>1119</v>
      </c>
      <c r="B1124" s="6" t="str">
        <f>"201511018325"</f>
        <v>201511018325</v>
      </c>
    </row>
    <row r="1125" spans="1:2" x14ac:dyDescent="0.25">
      <c r="A1125" s="6">
        <v>1120</v>
      </c>
      <c r="B1125" s="6" t="str">
        <f>"201511018729"</f>
        <v>201511018729</v>
      </c>
    </row>
    <row r="1126" spans="1:2" x14ac:dyDescent="0.25">
      <c r="A1126" s="6">
        <v>1121</v>
      </c>
      <c r="B1126" s="6" t="str">
        <f>"201511018873"</f>
        <v>201511018873</v>
      </c>
    </row>
    <row r="1127" spans="1:2" x14ac:dyDescent="0.25">
      <c r="A1127" s="6">
        <v>1122</v>
      </c>
      <c r="B1127" s="6" t="str">
        <f>"201511019284"</f>
        <v>201511019284</v>
      </c>
    </row>
    <row r="1128" spans="1:2" x14ac:dyDescent="0.25">
      <c r="A1128" s="6">
        <v>1123</v>
      </c>
      <c r="B1128" s="6" t="str">
        <f>"201511020739"</f>
        <v>201511020739</v>
      </c>
    </row>
    <row r="1129" spans="1:2" x14ac:dyDescent="0.25">
      <c r="A1129" s="6">
        <v>1124</v>
      </c>
      <c r="B1129" s="6" t="str">
        <f>"201511022126"</f>
        <v>201511022126</v>
      </c>
    </row>
    <row r="1130" spans="1:2" x14ac:dyDescent="0.25">
      <c r="A1130" s="6">
        <v>1125</v>
      </c>
      <c r="B1130" s="6" t="str">
        <f>"201511022435"</f>
        <v>201511022435</v>
      </c>
    </row>
    <row r="1131" spans="1:2" x14ac:dyDescent="0.25">
      <c r="A1131" s="6">
        <v>1126</v>
      </c>
      <c r="B1131" s="6" t="str">
        <f>"201511022545"</f>
        <v>201511022545</v>
      </c>
    </row>
    <row r="1132" spans="1:2" x14ac:dyDescent="0.25">
      <c r="A1132" s="6">
        <v>1127</v>
      </c>
      <c r="B1132" s="6" t="str">
        <f>"201511022732"</f>
        <v>201511022732</v>
      </c>
    </row>
    <row r="1133" spans="1:2" x14ac:dyDescent="0.25">
      <c r="A1133" s="6">
        <v>1128</v>
      </c>
      <c r="B1133" s="6" t="str">
        <f>"201511023189"</f>
        <v>201511023189</v>
      </c>
    </row>
    <row r="1134" spans="1:2" x14ac:dyDescent="0.25">
      <c r="A1134" s="6">
        <v>1129</v>
      </c>
      <c r="B1134" s="6" t="str">
        <f>"201511023232"</f>
        <v>201511023232</v>
      </c>
    </row>
    <row r="1135" spans="1:2" x14ac:dyDescent="0.25">
      <c r="A1135" s="6">
        <v>1130</v>
      </c>
      <c r="B1135" s="6" t="str">
        <f>"201511024441"</f>
        <v>201511024441</v>
      </c>
    </row>
    <row r="1136" spans="1:2" x14ac:dyDescent="0.25">
      <c r="A1136" s="6">
        <v>1131</v>
      </c>
      <c r="B1136" s="6" t="str">
        <f>"201511024512"</f>
        <v>201511024512</v>
      </c>
    </row>
    <row r="1137" spans="1:2" x14ac:dyDescent="0.25">
      <c r="A1137" s="6">
        <v>1132</v>
      </c>
      <c r="B1137" s="6" t="str">
        <f>"201511024723"</f>
        <v>201511024723</v>
      </c>
    </row>
    <row r="1138" spans="1:2" x14ac:dyDescent="0.25">
      <c r="A1138" s="6">
        <v>1133</v>
      </c>
      <c r="B1138" s="6" t="str">
        <f>"201511025474"</f>
        <v>201511025474</v>
      </c>
    </row>
    <row r="1139" spans="1:2" x14ac:dyDescent="0.25">
      <c r="A1139" s="6">
        <v>1134</v>
      </c>
      <c r="B1139" s="6" t="str">
        <f>"201511026152"</f>
        <v>201511026152</v>
      </c>
    </row>
    <row r="1140" spans="1:2" x14ac:dyDescent="0.25">
      <c r="A1140" s="6">
        <v>1135</v>
      </c>
      <c r="B1140" s="6" t="str">
        <f>"201511026185"</f>
        <v>201511026185</v>
      </c>
    </row>
    <row r="1141" spans="1:2" x14ac:dyDescent="0.25">
      <c r="A1141" s="6">
        <v>1136</v>
      </c>
      <c r="B1141" s="6" t="str">
        <f>"201511027217"</f>
        <v>201511027217</v>
      </c>
    </row>
    <row r="1142" spans="1:2" x14ac:dyDescent="0.25">
      <c r="A1142" s="6">
        <v>1137</v>
      </c>
      <c r="B1142" s="6" t="str">
        <f>"201511028224"</f>
        <v>201511028224</v>
      </c>
    </row>
    <row r="1143" spans="1:2" x14ac:dyDescent="0.25">
      <c r="A1143" s="6">
        <v>1138</v>
      </c>
      <c r="B1143" s="6" t="str">
        <f>"201511028498"</f>
        <v>201511028498</v>
      </c>
    </row>
    <row r="1144" spans="1:2" x14ac:dyDescent="0.25">
      <c r="A1144" s="6">
        <v>1139</v>
      </c>
      <c r="B1144" s="6" t="str">
        <f>"201511028658"</f>
        <v>201511028658</v>
      </c>
    </row>
    <row r="1145" spans="1:2" x14ac:dyDescent="0.25">
      <c r="A1145" s="6">
        <v>1140</v>
      </c>
      <c r="B1145" s="6" t="str">
        <f>"201511028741"</f>
        <v>201511028741</v>
      </c>
    </row>
    <row r="1146" spans="1:2" x14ac:dyDescent="0.25">
      <c r="A1146" s="6">
        <v>1141</v>
      </c>
      <c r="B1146" s="6" t="str">
        <f>"201511028853"</f>
        <v>201511028853</v>
      </c>
    </row>
    <row r="1147" spans="1:2" x14ac:dyDescent="0.25">
      <c r="A1147" s="6">
        <v>1142</v>
      </c>
      <c r="B1147" s="6" t="str">
        <f>"201511029590"</f>
        <v>201511029590</v>
      </c>
    </row>
    <row r="1148" spans="1:2" x14ac:dyDescent="0.25">
      <c r="A1148" s="6">
        <v>1143</v>
      </c>
      <c r="B1148" s="6" t="str">
        <f>"201511029600"</f>
        <v>201511029600</v>
      </c>
    </row>
    <row r="1149" spans="1:2" x14ac:dyDescent="0.25">
      <c r="A1149" s="6">
        <v>1144</v>
      </c>
      <c r="B1149" s="6" t="str">
        <f>"201511029960"</f>
        <v>201511029960</v>
      </c>
    </row>
    <row r="1150" spans="1:2" x14ac:dyDescent="0.25">
      <c r="A1150" s="6">
        <v>1145</v>
      </c>
      <c r="B1150" s="6" t="str">
        <f>"201511030120"</f>
        <v>201511030120</v>
      </c>
    </row>
    <row r="1151" spans="1:2" x14ac:dyDescent="0.25">
      <c r="A1151" s="6">
        <v>1146</v>
      </c>
      <c r="B1151" s="6" t="str">
        <f>"201511030313"</f>
        <v>201511030313</v>
      </c>
    </row>
    <row r="1152" spans="1:2" x14ac:dyDescent="0.25">
      <c r="A1152" s="6">
        <v>1147</v>
      </c>
      <c r="B1152" s="6" t="str">
        <f>"201511030385"</f>
        <v>201511030385</v>
      </c>
    </row>
    <row r="1153" spans="1:2" x14ac:dyDescent="0.25">
      <c r="A1153" s="6">
        <v>1148</v>
      </c>
      <c r="B1153" s="6" t="str">
        <f>"201511030533"</f>
        <v>201511030533</v>
      </c>
    </row>
    <row r="1154" spans="1:2" x14ac:dyDescent="0.25">
      <c r="A1154" s="6">
        <v>1149</v>
      </c>
      <c r="B1154" s="6" t="str">
        <f>"201511030877"</f>
        <v>201511030877</v>
      </c>
    </row>
    <row r="1155" spans="1:2" x14ac:dyDescent="0.25">
      <c r="A1155" s="6">
        <v>1150</v>
      </c>
      <c r="B1155" s="6" t="str">
        <f>"201511030929"</f>
        <v>201511030929</v>
      </c>
    </row>
    <row r="1156" spans="1:2" x14ac:dyDescent="0.25">
      <c r="A1156" s="6">
        <v>1151</v>
      </c>
      <c r="B1156" s="6" t="str">
        <f>"201511031008"</f>
        <v>201511031008</v>
      </c>
    </row>
    <row r="1157" spans="1:2" x14ac:dyDescent="0.25">
      <c r="A1157" s="6">
        <v>1152</v>
      </c>
      <c r="B1157" s="6" t="str">
        <f>"201511031270"</f>
        <v>201511031270</v>
      </c>
    </row>
    <row r="1158" spans="1:2" x14ac:dyDescent="0.25">
      <c r="A1158" s="6">
        <v>1153</v>
      </c>
      <c r="B1158" s="6" t="str">
        <f>"201511031534"</f>
        <v>201511031534</v>
      </c>
    </row>
    <row r="1159" spans="1:2" x14ac:dyDescent="0.25">
      <c r="A1159" s="6">
        <v>1154</v>
      </c>
      <c r="B1159" s="6" t="str">
        <f>"201511031985"</f>
        <v>201511031985</v>
      </c>
    </row>
    <row r="1160" spans="1:2" x14ac:dyDescent="0.25">
      <c r="A1160" s="6">
        <v>1155</v>
      </c>
      <c r="B1160" s="6" t="str">
        <f>"201511032505"</f>
        <v>201511032505</v>
      </c>
    </row>
    <row r="1161" spans="1:2" x14ac:dyDescent="0.25">
      <c r="A1161" s="6">
        <v>1156</v>
      </c>
      <c r="B1161" s="6" t="str">
        <f>"201511032728"</f>
        <v>201511032728</v>
      </c>
    </row>
    <row r="1162" spans="1:2" x14ac:dyDescent="0.25">
      <c r="A1162" s="6">
        <v>1157</v>
      </c>
      <c r="B1162" s="6" t="str">
        <f>"201511032808"</f>
        <v>201511032808</v>
      </c>
    </row>
    <row r="1163" spans="1:2" x14ac:dyDescent="0.25">
      <c r="A1163" s="6">
        <v>1158</v>
      </c>
      <c r="B1163" s="6" t="str">
        <f>"201511034124"</f>
        <v>201511034124</v>
      </c>
    </row>
    <row r="1164" spans="1:2" x14ac:dyDescent="0.25">
      <c r="A1164" s="6">
        <v>1159</v>
      </c>
      <c r="B1164" s="6" t="str">
        <f>"201511034761"</f>
        <v>201511034761</v>
      </c>
    </row>
    <row r="1165" spans="1:2" x14ac:dyDescent="0.25">
      <c r="A1165" s="6">
        <v>1160</v>
      </c>
      <c r="B1165" s="6" t="str">
        <f>"201511034837"</f>
        <v>201511034837</v>
      </c>
    </row>
    <row r="1166" spans="1:2" x14ac:dyDescent="0.25">
      <c r="A1166" s="6">
        <v>1161</v>
      </c>
      <c r="B1166" s="6" t="str">
        <f>"201511035351"</f>
        <v>201511035351</v>
      </c>
    </row>
    <row r="1167" spans="1:2" x14ac:dyDescent="0.25">
      <c r="A1167" s="6">
        <v>1162</v>
      </c>
      <c r="B1167" s="6" t="str">
        <f>"201511036003"</f>
        <v>201511036003</v>
      </c>
    </row>
    <row r="1168" spans="1:2" x14ac:dyDescent="0.25">
      <c r="A1168" s="6">
        <v>1163</v>
      </c>
      <c r="B1168" s="6" t="str">
        <f>"201511037459"</f>
        <v>201511037459</v>
      </c>
    </row>
    <row r="1169" spans="1:2" x14ac:dyDescent="0.25">
      <c r="A1169" s="6">
        <v>1164</v>
      </c>
      <c r="B1169" s="6" t="str">
        <f>"201511038204"</f>
        <v>201511038204</v>
      </c>
    </row>
    <row r="1170" spans="1:2" x14ac:dyDescent="0.25">
      <c r="A1170" s="6">
        <v>1165</v>
      </c>
      <c r="B1170" s="6" t="str">
        <f>"201511038508"</f>
        <v>201511038508</v>
      </c>
    </row>
    <row r="1171" spans="1:2" x14ac:dyDescent="0.25">
      <c r="A1171" s="6">
        <v>1166</v>
      </c>
      <c r="B1171" s="6" t="str">
        <f>"201511038546"</f>
        <v>201511038546</v>
      </c>
    </row>
    <row r="1172" spans="1:2" x14ac:dyDescent="0.25">
      <c r="A1172" s="6">
        <v>1167</v>
      </c>
      <c r="B1172" s="6" t="str">
        <f>"201511039621"</f>
        <v>201511039621</v>
      </c>
    </row>
    <row r="1173" spans="1:2" x14ac:dyDescent="0.25">
      <c r="A1173" s="6">
        <v>1168</v>
      </c>
      <c r="B1173" s="6" t="str">
        <f>"201511039783"</f>
        <v>201511039783</v>
      </c>
    </row>
    <row r="1174" spans="1:2" x14ac:dyDescent="0.25">
      <c r="A1174" s="6">
        <v>1169</v>
      </c>
      <c r="B1174" s="6" t="str">
        <f>"201511040441"</f>
        <v>201511040441</v>
      </c>
    </row>
    <row r="1175" spans="1:2" x14ac:dyDescent="0.25">
      <c r="A1175" s="6">
        <v>1170</v>
      </c>
      <c r="B1175" s="6" t="str">
        <f>"201511040614"</f>
        <v>201511040614</v>
      </c>
    </row>
    <row r="1176" spans="1:2" x14ac:dyDescent="0.25">
      <c r="A1176" s="6">
        <v>1171</v>
      </c>
      <c r="B1176" s="6" t="str">
        <f>"201511040857"</f>
        <v>201511040857</v>
      </c>
    </row>
    <row r="1177" spans="1:2" x14ac:dyDescent="0.25">
      <c r="A1177" s="6">
        <v>1172</v>
      </c>
      <c r="B1177" s="6" t="str">
        <f>"201511041267"</f>
        <v>201511041267</v>
      </c>
    </row>
    <row r="1178" spans="1:2" x14ac:dyDescent="0.25">
      <c r="A1178" s="6">
        <v>1173</v>
      </c>
      <c r="B1178" s="6" t="str">
        <f>"201511042062"</f>
        <v>201511042062</v>
      </c>
    </row>
    <row r="1179" spans="1:2" x14ac:dyDescent="0.25">
      <c r="A1179" s="6">
        <v>1174</v>
      </c>
      <c r="B1179" s="6" t="str">
        <f>"201511042848"</f>
        <v>201511042848</v>
      </c>
    </row>
    <row r="1180" spans="1:2" x14ac:dyDescent="0.25">
      <c r="A1180" s="6">
        <v>1175</v>
      </c>
      <c r="B1180" s="6" t="str">
        <f>"201511042884"</f>
        <v>201511042884</v>
      </c>
    </row>
    <row r="1181" spans="1:2" x14ac:dyDescent="0.25">
      <c r="A1181" s="6">
        <v>1176</v>
      </c>
      <c r="B1181" s="6" t="str">
        <f>"201511043303"</f>
        <v>201511043303</v>
      </c>
    </row>
    <row r="1182" spans="1:2" x14ac:dyDescent="0.25">
      <c r="A1182" s="6">
        <v>1177</v>
      </c>
      <c r="B1182" s="6" t="str">
        <f>"201511043653"</f>
        <v>201511043653</v>
      </c>
    </row>
    <row r="1183" spans="1:2" x14ac:dyDescent="0.25">
      <c r="A1183" s="6">
        <v>1178</v>
      </c>
      <c r="B1183" s="6" t="str">
        <f>"201512000030"</f>
        <v>201512000030</v>
      </c>
    </row>
    <row r="1184" spans="1:2" x14ac:dyDescent="0.25">
      <c r="A1184" s="6">
        <v>1179</v>
      </c>
      <c r="B1184" s="6" t="str">
        <f>"201512001300"</f>
        <v>201512001300</v>
      </c>
    </row>
    <row r="1185" spans="1:2" x14ac:dyDescent="0.25">
      <c r="A1185" s="6">
        <v>1180</v>
      </c>
      <c r="B1185" s="6" t="str">
        <f>"201512001635"</f>
        <v>201512001635</v>
      </c>
    </row>
    <row r="1186" spans="1:2" x14ac:dyDescent="0.25">
      <c r="A1186" s="6">
        <v>1181</v>
      </c>
      <c r="B1186" s="6" t="str">
        <f>"201512002036"</f>
        <v>201512002036</v>
      </c>
    </row>
    <row r="1187" spans="1:2" x14ac:dyDescent="0.25">
      <c r="A1187" s="6">
        <v>1182</v>
      </c>
      <c r="B1187" s="6" t="str">
        <f>"201512002208"</f>
        <v>201512002208</v>
      </c>
    </row>
    <row r="1188" spans="1:2" x14ac:dyDescent="0.25">
      <c r="A1188" s="6">
        <v>1183</v>
      </c>
      <c r="B1188" s="6" t="str">
        <f>"201512002300"</f>
        <v>201512002300</v>
      </c>
    </row>
    <row r="1189" spans="1:2" x14ac:dyDescent="0.25">
      <c r="A1189" s="6">
        <v>1184</v>
      </c>
      <c r="B1189" s="6" t="str">
        <f>"201512002360"</f>
        <v>201512002360</v>
      </c>
    </row>
    <row r="1190" spans="1:2" x14ac:dyDescent="0.25">
      <c r="A1190" s="6">
        <v>1185</v>
      </c>
      <c r="B1190" s="6" t="str">
        <f>"201512003155"</f>
        <v>201512003155</v>
      </c>
    </row>
    <row r="1191" spans="1:2" x14ac:dyDescent="0.25">
      <c r="A1191" s="6">
        <v>1186</v>
      </c>
      <c r="B1191" s="6" t="str">
        <f>"201512003844"</f>
        <v>201512003844</v>
      </c>
    </row>
    <row r="1192" spans="1:2" x14ac:dyDescent="0.25">
      <c r="A1192" s="6">
        <v>1187</v>
      </c>
      <c r="B1192" s="6" t="str">
        <f>"201512004926"</f>
        <v>201512004926</v>
      </c>
    </row>
    <row r="1193" spans="1:2" x14ac:dyDescent="0.25">
      <c r="A1193" s="6">
        <v>1188</v>
      </c>
      <c r="B1193" s="6" t="str">
        <f>"201601000127"</f>
        <v>201601000127</v>
      </c>
    </row>
    <row r="1194" spans="1:2" x14ac:dyDescent="0.25">
      <c r="A1194" s="6">
        <v>1189</v>
      </c>
      <c r="B1194" s="6" t="str">
        <f>"201601000516"</f>
        <v>201601000516</v>
      </c>
    </row>
    <row r="1195" spans="1:2" x14ac:dyDescent="0.25">
      <c r="A1195" s="6">
        <v>1190</v>
      </c>
      <c r="B1195" s="6" t="str">
        <f>"201601000888"</f>
        <v>201601000888</v>
      </c>
    </row>
    <row r="1196" spans="1:2" x14ac:dyDescent="0.25">
      <c r="A1196" s="6">
        <v>1191</v>
      </c>
      <c r="B1196" s="6" t="str">
        <f>"201601000944"</f>
        <v>201601000944</v>
      </c>
    </row>
    <row r="1197" spans="1:2" x14ac:dyDescent="0.25">
      <c r="A1197" s="6">
        <v>1192</v>
      </c>
      <c r="B1197" s="6" t="str">
        <f>"201601001038"</f>
        <v>201601001038</v>
      </c>
    </row>
    <row r="1198" spans="1:2" x14ac:dyDescent="0.25">
      <c r="A1198" s="6">
        <v>1193</v>
      </c>
      <c r="B1198" s="6" t="str">
        <f>"201604000144"</f>
        <v>201604000144</v>
      </c>
    </row>
    <row r="1199" spans="1:2" x14ac:dyDescent="0.25">
      <c r="A1199" s="6">
        <v>1194</v>
      </c>
      <c r="B1199" s="6" t="str">
        <f>"201604001169"</f>
        <v>201604001169</v>
      </c>
    </row>
    <row r="1200" spans="1:2" x14ac:dyDescent="0.25">
      <c r="A1200" s="6">
        <v>1195</v>
      </c>
      <c r="B1200" s="6" t="str">
        <f>"201604001341"</f>
        <v>201604001341</v>
      </c>
    </row>
    <row r="1201" spans="1:2" x14ac:dyDescent="0.25">
      <c r="A1201" s="6">
        <v>1196</v>
      </c>
      <c r="B1201" s="6" t="str">
        <f>"201604002234"</f>
        <v>201604002234</v>
      </c>
    </row>
    <row r="1202" spans="1:2" x14ac:dyDescent="0.25">
      <c r="A1202" s="6">
        <v>1197</v>
      </c>
      <c r="B1202" s="6" t="str">
        <f>"201604002449"</f>
        <v>201604002449</v>
      </c>
    </row>
    <row r="1203" spans="1:2" x14ac:dyDescent="0.25">
      <c r="A1203" s="6">
        <v>1198</v>
      </c>
      <c r="B1203" s="6" t="str">
        <f>"201604003144"</f>
        <v>201604003144</v>
      </c>
    </row>
    <row r="1204" spans="1:2" x14ac:dyDescent="0.25">
      <c r="A1204" s="6">
        <v>1199</v>
      </c>
      <c r="B1204" s="6" t="str">
        <f>"201604003189"</f>
        <v>201604003189</v>
      </c>
    </row>
    <row r="1205" spans="1:2" x14ac:dyDescent="0.25">
      <c r="A1205" s="6">
        <v>1200</v>
      </c>
      <c r="B1205" s="6" t="str">
        <f>"201604003258"</f>
        <v>201604003258</v>
      </c>
    </row>
    <row r="1206" spans="1:2" x14ac:dyDescent="0.25">
      <c r="A1206" s="6">
        <v>1201</v>
      </c>
      <c r="B1206" s="6" t="str">
        <f>"201604004735"</f>
        <v>201604004735</v>
      </c>
    </row>
    <row r="1207" spans="1:2" x14ac:dyDescent="0.25">
      <c r="A1207" s="6">
        <v>1202</v>
      </c>
      <c r="B1207" s="6" t="str">
        <f>"201604004885"</f>
        <v>201604004885</v>
      </c>
    </row>
    <row r="1208" spans="1:2" x14ac:dyDescent="0.25">
      <c r="A1208" s="6">
        <v>1203</v>
      </c>
      <c r="B1208" s="6" t="str">
        <f>"201604005219"</f>
        <v>201604005219</v>
      </c>
    </row>
    <row r="1209" spans="1:2" x14ac:dyDescent="0.25">
      <c r="A1209" s="6">
        <v>1204</v>
      </c>
      <c r="B1209" s="6" t="str">
        <f>"201604005689"</f>
        <v>201604005689</v>
      </c>
    </row>
    <row r="1210" spans="1:2" x14ac:dyDescent="0.25">
      <c r="A1210" s="6">
        <v>1205</v>
      </c>
      <c r="B1210" s="6" t="str">
        <f>"201604005954"</f>
        <v>201604005954</v>
      </c>
    </row>
    <row r="1211" spans="1:2" x14ac:dyDescent="0.25">
      <c r="A1211" s="6">
        <v>1206</v>
      </c>
      <c r="B1211" s="6" t="str">
        <f>"201604005962"</f>
        <v>201604005962</v>
      </c>
    </row>
    <row r="1212" spans="1:2" x14ac:dyDescent="0.25">
      <c r="A1212" s="6">
        <v>1207</v>
      </c>
      <c r="B1212" s="6" t="str">
        <f>"201605000027"</f>
        <v>201605000027</v>
      </c>
    </row>
    <row r="1213" spans="1:2" x14ac:dyDescent="0.25">
      <c r="A1213" s="6">
        <v>1208</v>
      </c>
      <c r="B1213" s="6" t="str">
        <f>"201606000046"</f>
        <v>201606000046</v>
      </c>
    </row>
    <row r="1214" spans="1:2" x14ac:dyDescent="0.25">
      <c r="A1214" s="6">
        <v>1209</v>
      </c>
      <c r="B1214" s="6" t="str">
        <f>"201606000178"</f>
        <v>201606000178</v>
      </c>
    </row>
    <row r="1215" spans="1:2" x14ac:dyDescent="0.25">
      <c r="A1215" s="6">
        <v>1210</v>
      </c>
      <c r="B1215" s="6" t="str">
        <f>"20160704443"</f>
        <v>20160704443</v>
      </c>
    </row>
    <row r="1216" spans="1:2" x14ac:dyDescent="0.25">
      <c r="A1216" s="6">
        <v>1211</v>
      </c>
      <c r="B1216" s="6" t="str">
        <f>"201607141280"</f>
        <v>201607141280</v>
      </c>
    </row>
  </sheetData>
  <sortState ref="B6:B1216">
    <sortCondition ref="B6:B1216"/>
  </sortState>
  <mergeCells count="3">
    <mergeCell ref="A1:B1"/>
    <mergeCell ref="A2:B2"/>
    <mergeCell ref="A3:B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423"/>
  <sheetViews>
    <sheetView tabSelected="1" workbookViewId="0">
      <selection activeCell="E11" sqref="E11"/>
    </sheetView>
  </sheetViews>
  <sheetFormatPr defaultRowHeight="15" x14ac:dyDescent="0.25"/>
  <cols>
    <col min="1" max="1" width="8.85546875" style="8"/>
    <col min="2" max="2" width="39.140625" customWidth="1"/>
  </cols>
  <sheetData>
    <row r="1" spans="1:2" ht="31.15" customHeight="1" x14ac:dyDescent="0.25">
      <c r="A1" s="11" t="s">
        <v>0</v>
      </c>
      <c r="B1" s="12"/>
    </row>
    <row r="2" spans="1:2" x14ac:dyDescent="0.25">
      <c r="A2" s="13"/>
      <c r="B2" s="14"/>
    </row>
    <row r="3" spans="1:2" ht="106.9" customHeight="1" x14ac:dyDescent="0.25">
      <c r="A3" s="15" t="s">
        <v>4</v>
      </c>
      <c r="B3" s="16"/>
    </row>
    <row r="4" spans="1:2" x14ac:dyDescent="0.25">
      <c r="A4" s="10"/>
      <c r="B4" s="2"/>
    </row>
    <row r="5" spans="1:2" x14ac:dyDescent="0.25">
      <c r="A5" s="9" t="s">
        <v>1</v>
      </c>
      <c r="B5" s="7" t="s">
        <v>2</v>
      </c>
    </row>
    <row r="6" spans="1:2" x14ac:dyDescent="0.25">
      <c r="A6" s="6">
        <v>1</v>
      </c>
      <c r="B6" s="6" t="str">
        <f>"00001041"</f>
        <v>00001041</v>
      </c>
    </row>
    <row r="7" spans="1:2" x14ac:dyDescent="0.25">
      <c r="A7" s="6">
        <v>2</v>
      </c>
      <c r="B7" s="6" t="str">
        <f>"00001179"</f>
        <v>00001179</v>
      </c>
    </row>
    <row r="8" spans="1:2" x14ac:dyDescent="0.25">
      <c r="A8" s="6">
        <v>3</v>
      </c>
      <c r="B8" s="6" t="str">
        <f>"00001415"</f>
        <v>00001415</v>
      </c>
    </row>
    <row r="9" spans="1:2" x14ac:dyDescent="0.25">
      <c r="A9" s="6">
        <v>4</v>
      </c>
      <c r="B9" s="6" t="str">
        <f>"00002306"</f>
        <v>00002306</v>
      </c>
    </row>
    <row r="10" spans="1:2" x14ac:dyDescent="0.25">
      <c r="A10" s="6">
        <v>5</v>
      </c>
      <c r="B10" s="6" t="str">
        <f>"00002320"</f>
        <v>00002320</v>
      </c>
    </row>
    <row r="11" spans="1:2" x14ac:dyDescent="0.25">
      <c r="A11" s="6">
        <v>6</v>
      </c>
      <c r="B11" s="6" t="str">
        <f>"00002410"</f>
        <v>00002410</v>
      </c>
    </row>
    <row r="12" spans="1:2" x14ac:dyDescent="0.25">
      <c r="A12" s="6">
        <v>7</v>
      </c>
      <c r="B12" s="6" t="str">
        <f>"00002529"</f>
        <v>00002529</v>
      </c>
    </row>
    <row r="13" spans="1:2" x14ac:dyDescent="0.25">
      <c r="A13" s="6">
        <v>8</v>
      </c>
      <c r="B13" s="6" t="str">
        <f>"00002737"</f>
        <v>00002737</v>
      </c>
    </row>
    <row r="14" spans="1:2" x14ac:dyDescent="0.25">
      <c r="A14" s="6">
        <v>9</v>
      </c>
      <c r="B14" s="6" t="str">
        <f>"00003067"</f>
        <v>00003067</v>
      </c>
    </row>
    <row r="15" spans="1:2" x14ac:dyDescent="0.25">
      <c r="A15" s="6">
        <v>10</v>
      </c>
      <c r="B15" s="6" t="str">
        <f>"00003184"</f>
        <v>00003184</v>
      </c>
    </row>
    <row r="16" spans="1:2" x14ac:dyDescent="0.25">
      <c r="A16" s="6">
        <v>11</v>
      </c>
      <c r="B16" s="6" t="str">
        <f>"00003739"</f>
        <v>00003739</v>
      </c>
    </row>
    <row r="17" spans="1:2" x14ac:dyDescent="0.25">
      <c r="A17" s="6">
        <v>12</v>
      </c>
      <c r="B17" s="6" t="str">
        <f>"00003885"</f>
        <v>00003885</v>
      </c>
    </row>
    <row r="18" spans="1:2" x14ac:dyDescent="0.25">
      <c r="A18" s="6">
        <v>13</v>
      </c>
      <c r="B18" s="6" t="str">
        <f>"00004253"</f>
        <v>00004253</v>
      </c>
    </row>
    <row r="19" spans="1:2" x14ac:dyDescent="0.25">
      <c r="A19" s="6">
        <v>14</v>
      </c>
      <c r="B19" s="6" t="str">
        <f>"00004578"</f>
        <v>00004578</v>
      </c>
    </row>
    <row r="20" spans="1:2" x14ac:dyDescent="0.25">
      <c r="A20" s="6">
        <v>15</v>
      </c>
      <c r="B20" s="6" t="str">
        <f>"00004866"</f>
        <v>00004866</v>
      </c>
    </row>
    <row r="21" spans="1:2" x14ac:dyDescent="0.25">
      <c r="A21" s="6">
        <v>16</v>
      </c>
      <c r="B21" s="6" t="str">
        <f>"00005291"</f>
        <v>00005291</v>
      </c>
    </row>
    <row r="22" spans="1:2" x14ac:dyDescent="0.25">
      <c r="A22" s="6">
        <v>17</v>
      </c>
      <c r="B22" s="6" t="str">
        <f>"00005492"</f>
        <v>00005492</v>
      </c>
    </row>
    <row r="23" spans="1:2" x14ac:dyDescent="0.25">
      <c r="A23" s="6">
        <v>18</v>
      </c>
      <c r="B23" s="6" t="str">
        <f>"00005696"</f>
        <v>00005696</v>
      </c>
    </row>
    <row r="24" spans="1:2" x14ac:dyDescent="0.25">
      <c r="A24" s="6">
        <v>19</v>
      </c>
      <c r="B24" s="6" t="str">
        <f>"00005784"</f>
        <v>00005784</v>
      </c>
    </row>
    <row r="25" spans="1:2" x14ac:dyDescent="0.25">
      <c r="A25" s="6">
        <v>20</v>
      </c>
      <c r="B25" s="6" t="str">
        <f>"00006088"</f>
        <v>00006088</v>
      </c>
    </row>
    <row r="26" spans="1:2" x14ac:dyDescent="0.25">
      <c r="A26" s="6">
        <v>21</v>
      </c>
      <c r="B26" s="6" t="str">
        <f>"00006671"</f>
        <v>00006671</v>
      </c>
    </row>
    <row r="27" spans="1:2" x14ac:dyDescent="0.25">
      <c r="A27" s="6">
        <v>22</v>
      </c>
      <c r="B27" s="6" t="str">
        <f>"00007474"</f>
        <v>00007474</v>
      </c>
    </row>
    <row r="28" spans="1:2" x14ac:dyDescent="0.25">
      <c r="A28" s="6">
        <v>23</v>
      </c>
      <c r="B28" s="6" t="str">
        <f>"00007594"</f>
        <v>00007594</v>
      </c>
    </row>
    <row r="29" spans="1:2" x14ac:dyDescent="0.25">
      <c r="A29" s="6">
        <v>24</v>
      </c>
      <c r="B29" s="6" t="str">
        <f>"00007852"</f>
        <v>00007852</v>
      </c>
    </row>
    <row r="30" spans="1:2" x14ac:dyDescent="0.25">
      <c r="A30" s="6">
        <v>25</v>
      </c>
      <c r="B30" s="6" t="str">
        <f>"00008214"</f>
        <v>00008214</v>
      </c>
    </row>
    <row r="31" spans="1:2" x14ac:dyDescent="0.25">
      <c r="A31" s="6">
        <v>26</v>
      </c>
      <c r="B31" s="6" t="str">
        <f>"00008227"</f>
        <v>00008227</v>
      </c>
    </row>
    <row r="32" spans="1:2" x14ac:dyDescent="0.25">
      <c r="A32" s="6">
        <v>27</v>
      </c>
      <c r="B32" s="6" t="str">
        <f>"00008419"</f>
        <v>00008419</v>
      </c>
    </row>
    <row r="33" spans="1:2" x14ac:dyDescent="0.25">
      <c r="A33" s="6">
        <v>28</v>
      </c>
      <c r="B33" s="6" t="str">
        <f>"00008587"</f>
        <v>00008587</v>
      </c>
    </row>
    <row r="34" spans="1:2" x14ac:dyDescent="0.25">
      <c r="A34" s="6">
        <v>29</v>
      </c>
      <c r="B34" s="6" t="str">
        <f>"00008711"</f>
        <v>00008711</v>
      </c>
    </row>
    <row r="35" spans="1:2" x14ac:dyDescent="0.25">
      <c r="A35" s="6">
        <v>30</v>
      </c>
      <c r="B35" s="6" t="str">
        <f>"00009211"</f>
        <v>00009211</v>
      </c>
    </row>
    <row r="36" spans="1:2" x14ac:dyDescent="0.25">
      <c r="A36" s="6">
        <v>31</v>
      </c>
      <c r="B36" s="6" t="str">
        <f>"00009395"</f>
        <v>00009395</v>
      </c>
    </row>
    <row r="37" spans="1:2" x14ac:dyDescent="0.25">
      <c r="A37" s="6">
        <v>32</v>
      </c>
      <c r="B37" s="6" t="str">
        <f>"00009419"</f>
        <v>00009419</v>
      </c>
    </row>
    <row r="38" spans="1:2" x14ac:dyDescent="0.25">
      <c r="A38" s="6">
        <v>33</v>
      </c>
      <c r="B38" s="6" t="str">
        <f>"00009530"</f>
        <v>00009530</v>
      </c>
    </row>
    <row r="39" spans="1:2" x14ac:dyDescent="0.25">
      <c r="A39" s="6">
        <v>34</v>
      </c>
      <c r="B39" s="6" t="str">
        <f>"00010280"</f>
        <v>00010280</v>
      </c>
    </row>
    <row r="40" spans="1:2" x14ac:dyDescent="0.25">
      <c r="A40" s="6">
        <v>35</v>
      </c>
      <c r="B40" s="6" t="str">
        <f>"00010818"</f>
        <v>00010818</v>
      </c>
    </row>
    <row r="41" spans="1:2" x14ac:dyDescent="0.25">
      <c r="A41" s="6">
        <v>36</v>
      </c>
      <c r="B41" s="6" t="str">
        <f>"00011710"</f>
        <v>00011710</v>
      </c>
    </row>
    <row r="42" spans="1:2" x14ac:dyDescent="0.25">
      <c r="A42" s="6">
        <v>37</v>
      </c>
      <c r="B42" s="6" t="str">
        <f>"00011806"</f>
        <v>00011806</v>
      </c>
    </row>
    <row r="43" spans="1:2" x14ac:dyDescent="0.25">
      <c r="A43" s="6">
        <v>38</v>
      </c>
      <c r="B43" s="6" t="str">
        <f>"00011917"</f>
        <v>00011917</v>
      </c>
    </row>
    <row r="44" spans="1:2" x14ac:dyDescent="0.25">
      <c r="A44" s="6">
        <v>39</v>
      </c>
      <c r="B44" s="6" t="str">
        <f>"00012195"</f>
        <v>00012195</v>
      </c>
    </row>
    <row r="45" spans="1:2" x14ac:dyDescent="0.25">
      <c r="A45" s="6">
        <v>40</v>
      </c>
      <c r="B45" s="6" t="str">
        <f>"00012739"</f>
        <v>00012739</v>
      </c>
    </row>
    <row r="46" spans="1:2" x14ac:dyDescent="0.25">
      <c r="A46" s="6">
        <v>41</v>
      </c>
      <c r="B46" s="6" t="str">
        <f>"00013075"</f>
        <v>00013075</v>
      </c>
    </row>
    <row r="47" spans="1:2" x14ac:dyDescent="0.25">
      <c r="A47" s="6">
        <v>42</v>
      </c>
      <c r="B47" s="6" t="str">
        <f>"00013433"</f>
        <v>00013433</v>
      </c>
    </row>
    <row r="48" spans="1:2" x14ac:dyDescent="0.25">
      <c r="A48" s="6">
        <v>43</v>
      </c>
      <c r="B48" s="6" t="str">
        <f>"00013673"</f>
        <v>00013673</v>
      </c>
    </row>
    <row r="49" spans="1:2" x14ac:dyDescent="0.25">
      <c r="A49" s="6">
        <v>44</v>
      </c>
      <c r="B49" s="6" t="str">
        <f>"00013886"</f>
        <v>00013886</v>
      </c>
    </row>
    <row r="50" spans="1:2" x14ac:dyDescent="0.25">
      <c r="A50" s="6">
        <v>45</v>
      </c>
      <c r="B50" s="6" t="str">
        <f>"00014274"</f>
        <v>00014274</v>
      </c>
    </row>
    <row r="51" spans="1:2" x14ac:dyDescent="0.25">
      <c r="A51" s="6">
        <v>46</v>
      </c>
      <c r="B51" s="6" t="str">
        <f>"00015686"</f>
        <v>00015686</v>
      </c>
    </row>
    <row r="52" spans="1:2" x14ac:dyDescent="0.25">
      <c r="A52" s="6">
        <v>47</v>
      </c>
      <c r="B52" s="6" t="str">
        <f>"00015705"</f>
        <v>00015705</v>
      </c>
    </row>
    <row r="53" spans="1:2" x14ac:dyDescent="0.25">
      <c r="A53" s="6">
        <v>48</v>
      </c>
      <c r="B53" s="6" t="str">
        <f>"00015763"</f>
        <v>00015763</v>
      </c>
    </row>
    <row r="54" spans="1:2" x14ac:dyDescent="0.25">
      <c r="A54" s="6">
        <v>49</v>
      </c>
      <c r="B54" s="6" t="str">
        <f>"00016325"</f>
        <v>00016325</v>
      </c>
    </row>
    <row r="55" spans="1:2" x14ac:dyDescent="0.25">
      <c r="A55" s="6">
        <v>50</v>
      </c>
      <c r="B55" s="6" t="str">
        <f>"00016500"</f>
        <v>00016500</v>
      </c>
    </row>
    <row r="56" spans="1:2" x14ac:dyDescent="0.25">
      <c r="A56" s="6">
        <v>51</v>
      </c>
      <c r="B56" s="6" t="str">
        <f>"00016618"</f>
        <v>00016618</v>
      </c>
    </row>
    <row r="57" spans="1:2" x14ac:dyDescent="0.25">
      <c r="A57" s="6">
        <v>52</v>
      </c>
      <c r="B57" s="6" t="str">
        <f>"00016668"</f>
        <v>00016668</v>
      </c>
    </row>
    <row r="58" spans="1:2" x14ac:dyDescent="0.25">
      <c r="A58" s="6">
        <v>53</v>
      </c>
      <c r="B58" s="6" t="str">
        <f>"00016703"</f>
        <v>00016703</v>
      </c>
    </row>
    <row r="59" spans="1:2" x14ac:dyDescent="0.25">
      <c r="A59" s="6">
        <v>54</v>
      </c>
      <c r="B59" s="6" t="str">
        <f>"00016833"</f>
        <v>00016833</v>
      </c>
    </row>
    <row r="60" spans="1:2" x14ac:dyDescent="0.25">
      <c r="A60" s="6">
        <v>55</v>
      </c>
      <c r="B60" s="6" t="str">
        <f>"00016928"</f>
        <v>00016928</v>
      </c>
    </row>
    <row r="61" spans="1:2" x14ac:dyDescent="0.25">
      <c r="A61" s="6">
        <v>56</v>
      </c>
      <c r="B61" s="6" t="str">
        <f>"00017301"</f>
        <v>00017301</v>
      </c>
    </row>
    <row r="62" spans="1:2" x14ac:dyDescent="0.25">
      <c r="A62" s="6">
        <v>57</v>
      </c>
      <c r="B62" s="6" t="str">
        <f>"00017494"</f>
        <v>00017494</v>
      </c>
    </row>
    <row r="63" spans="1:2" x14ac:dyDescent="0.25">
      <c r="A63" s="6">
        <v>58</v>
      </c>
      <c r="B63" s="6" t="str">
        <f>"00017672"</f>
        <v>00017672</v>
      </c>
    </row>
    <row r="64" spans="1:2" x14ac:dyDescent="0.25">
      <c r="A64" s="6">
        <v>59</v>
      </c>
      <c r="B64" s="6" t="str">
        <f>"00018061"</f>
        <v>00018061</v>
      </c>
    </row>
    <row r="65" spans="1:2" x14ac:dyDescent="0.25">
      <c r="A65" s="6">
        <v>60</v>
      </c>
      <c r="B65" s="6" t="str">
        <f>"00018095"</f>
        <v>00018095</v>
      </c>
    </row>
    <row r="66" spans="1:2" x14ac:dyDescent="0.25">
      <c r="A66" s="6">
        <v>61</v>
      </c>
      <c r="B66" s="6" t="str">
        <f>"00018467"</f>
        <v>00018467</v>
      </c>
    </row>
    <row r="67" spans="1:2" x14ac:dyDescent="0.25">
      <c r="A67" s="6">
        <v>62</v>
      </c>
      <c r="B67" s="6" t="str">
        <f>"00018502"</f>
        <v>00018502</v>
      </c>
    </row>
    <row r="68" spans="1:2" x14ac:dyDescent="0.25">
      <c r="A68" s="6">
        <v>63</v>
      </c>
      <c r="B68" s="6" t="str">
        <f>"00018923"</f>
        <v>00018923</v>
      </c>
    </row>
    <row r="69" spans="1:2" x14ac:dyDescent="0.25">
      <c r="A69" s="6">
        <v>64</v>
      </c>
      <c r="B69" s="6" t="str">
        <f>"00019052"</f>
        <v>00019052</v>
      </c>
    </row>
    <row r="70" spans="1:2" x14ac:dyDescent="0.25">
      <c r="A70" s="6">
        <v>65</v>
      </c>
      <c r="B70" s="6" t="str">
        <f>"00019127"</f>
        <v>00019127</v>
      </c>
    </row>
    <row r="71" spans="1:2" x14ac:dyDescent="0.25">
      <c r="A71" s="6">
        <v>66</v>
      </c>
      <c r="B71" s="6" t="str">
        <f>"00019432"</f>
        <v>00019432</v>
      </c>
    </row>
    <row r="72" spans="1:2" x14ac:dyDescent="0.25">
      <c r="A72" s="6">
        <v>67</v>
      </c>
      <c r="B72" s="6" t="str">
        <f>"00019638"</f>
        <v>00019638</v>
      </c>
    </row>
    <row r="73" spans="1:2" x14ac:dyDescent="0.25">
      <c r="A73" s="6">
        <v>68</v>
      </c>
      <c r="B73" s="6" t="str">
        <f>"00019672"</f>
        <v>00019672</v>
      </c>
    </row>
    <row r="74" spans="1:2" x14ac:dyDescent="0.25">
      <c r="A74" s="6">
        <v>69</v>
      </c>
      <c r="B74" s="6" t="str">
        <f>"00019756"</f>
        <v>00019756</v>
      </c>
    </row>
    <row r="75" spans="1:2" x14ac:dyDescent="0.25">
      <c r="A75" s="6">
        <v>70</v>
      </c>
      <c r="B75" s="6" t="str">
        <f>"00019896"</f>
        <v>00019896</v>
      </c>
    </row>
    <row r="76" spans="1:2" x14ac:dyDescent="0.25">
      <c r="A76" s="6">
        <v>71</v>
      </c>
      <c r="B76" s="6" t="str">
        <f>"00020315"</f>
        <v>00020315</v>
      </c>
    </row>
    <row r="77" spans="1:2" x14ac:dyDescent="0.25">
      <c r="A77" s="6">
        <v>72</v>
      </c>
      <c r="B77" s="6" t="str">
        <f>"00020576"</f>
        <v>00020576</v>
      </c>
    </row>
    <row r="78" spans="1:2" x14ac:dyDescent="0.25">
      <c r="A78" s="6">
        <v>73</v>
      </c>
      <c r="B78" s="6" t="str">
        <f>"00020632"</f>
        <v>00020632</v>
      </c>
    </row>
    <row r="79" spans="1:2" x14ac:dyDescent="0.25">
      <c r="A79" s="6">
        <v>74</v>
      </c>
      <c r="B79" s="6" t="str">
        <f>"00020719"</f>
        <v>00020719</v>
      </c>
    </row>
    <row r="80" spans="1:2" x14ac:dyDescent="0.25">
      <c r="A80" s="6">
        <v>75</v>
      </c>
      <c r="B80" s="6" t="str">
        <f>"00020967"</f>
        <v>00020967</v>
      </c>
    </row>
    <row r="81" spans="1:2" x14ac:dyDescent="0.25">
      <c r="A81" s="6">
        <v>76</v>
      </c>
      <c r="B81" s="6" t="str">
        <f>"00021164"</f>
        <v>00021164</v>
      </c>
    </row>
    <row r="82" spans="1:2" x14ac:dyDescent="0.25">
      <c r="A82" s="6">
        <v>77</v>
      </c>
      <c r="B82" s="6" t="str">
        <f>"00021268"</f>
        <v>00021268</v>
      </c>
    </row>
    <row r="83" spans="1:2" x14ac:dyDescent="0.25">
      <c r="A83" s="6">
        <v>78</v>
      </c>
      <c r="B83" s="6" t="str">
        <f>"00021780"</f>
        <v>00021780</v>
      </c>
    </row>
    <row r="84" spans="1:2" x14ac:dyDescent="0.25">
      <c r="A84" s="6">
        <v>79</v>
      </c>
      <c r="B84" s="6" t="str">
        <f>"00021889"</f>
        <v>00021889</v>
      </c>
    </row>
    <row r="85" spans="1:2" x14ac:dyDescent="0.25">
      <c r="A85" s="6">
        <v>80</v>
      </c>
      <c r="B85" s="6" t="str">
        <f>"00022026"</f>
        <v>00022026</v>
      </c>
    </row>
    <row r="86" spans="1:2" x14ac:dyDescent="0.25">
      <c r="A86" s="6">
        <v>81</v>
      </c>
      <c r="B86" s="6" t="str">
        <f>"00022273"</f>
        <v>00022273</v>
      </c>
    </row>
    <row r="87" spans="1:2" x14ac:dyDescent="0.25">
      <c r="A87" s="6">
        <v>82</v>
      </c>
      <c r="B87" s="6" t="str">
        <f>"00022882"</f>
        <v>00022882</v>
      </c>
    </row>
    <row r="88" spans="1:2" x14ac:dyDescent="0.25">
      <c r="A88" s="6">
        <v>83</v>
      </c>
      <c r="B88" s="6" t="str">
        <f>"00023010"</f>
        <v>00023010</v>
      </c>
    </row>
    <row r="89" spans="1:2" x14ac:dyDescent="0.25">
      <c r="A89" s="6">
        <v>84</v>
      </c>
      <c r="B89" s="6" t="str">
        <f>"00023276"</f>
        <v>00023276</v>
      </c>
    </row>
    <row r="90" spans="1:2" x14ac:dyDescent="0.25">
      <c r="A90" s="6">
        <v>85</v>
      </c>
      <c r="B90" s="6" t="str">
        <f>"00023390"</f>
        <v>00023390</v>
      </c>
    </row>
    <row r="91" spans="1:2" x14ac:dyDescent="0.25">
      <c r="A91" s="6">
        <v>86</v>
      </c>
      <c r="B91" s="6" t="str">
        <f>"00023415"</f>
        <v>00023415</v>
      </c>
    </row>
    <row r="92" spans="1:2" x14ac:dyDescent="0.25">
      <c r="A92" s="6">
        <v>87</v>
      </c>
      <c r="B92" s="6" t="str">
        <f>"00023626"</f>
        <v>00023626</v>
      </c>
    </row>
    <row r="93" spans="1:2" x14ac:dyDescent="0.25">
      <c r="A93" s="6">
        <v>88</v>
      </c>
      <c r="B93" s="6" t="str">
        <f>"00023701"</f>
        <v>00023701</v>
      </c>
    </row>
    <row r="94" spans="1:2" x14ac:dyDescent="0.25">
      <c r="A94" s="6">
        <v>89</v>
      </c>
      <c r="B94" s="6" t="str">
        <f>"00023801"</f>
        <v>00023801</v>
      </c>
    </row>
    <row r="95" spans="1:2" x14ac:dyDescent="0.25">
      <c r="A95" s="6">
        <v>90</v>
      </c>
      <c r="B95" s="6" t="str">
        <f>"00023893"</f>
        <v>00023893</v>
      </c>
    </row>
    <row r="96" spans="1:2" x14ac:dyDescent="0.25">
      <c r="A96" s="6">
        <v>91</v>
      </c>
      <c r="B96" s="6" t="str">
        <f>"00024122"</f>
        <v>00024122</v>
      </c>
    </row>
    <row r="97" spans="1:2" x14ac:dyDescent="0.25">
      <c r="A97" s="6">
        <v>92</v>
      </c>
      <c r="B97" s="6" t="str">
        <f>"00024238"</f>
        <v>00024238</v>
      </c>
    </row>
    <row r="98" spans="1:2" x14ac:dyDescent="0.25">
      <c r="A98" s="6">
        <v>93</v>
      </c>
      <c r="B98" s="6" t="str">
        <f>"00024475"</f>
        <v>00024475</v>
      </c>
    </row>
    <row r="99" spans="1:2" x14ac:dyDescent="0.25">
      <c r="A99" s="6">
        <v>94</v>
      </c>
      <c r="B99" s="6" t="str">
        <f>"00024533"</f>
        <v>00024533</v>
      </c>
    </row>
    <row r="100" spans="1:2" x14ac:dyDescent="0.25">
      <c r="A100" s="6">
        <v>95</v>
      </c>
      <c r="B100" s="6" t="str">
        <f>"00024730"</f>
        <v>00024730</v>
      </c>
    </row>
    <row r="101" spans="1:2" x14ac:dyDescent="0.25">
      <c r="A101" s="6">
        <v>96</v>
      </c>
      <c r="B101" s="6" t="str">
        <f>"00024975"</f>
        <v>00024975</v>
      </c>
    </row>
    <row r="102" spans="1:2" x14ac:dyDescent="0.25">
      <c r="A102" s="6">
        <v>97</v>
      </c>
      <c r="B102" s="6" t="str">
        <f>"00025233"</f>
        <v>00025233</v>
      </c>
    </row>
    <row r="103" spans="1:2" x14ac:dyDescent="0.25">
      <c r="A103" s="6">
        <v>98</v>
      </c>
      <c r="B103" s="6" t="str">
        <f>"00025492"</f>
        <v>00025492</v>
      </c>
    </row>
    <row r="104" spans="1:2" x14ac:dyDescent="0.25">
      <c r="A104" s="6">
        <v>99</v>
      </c>
      <c r="B104" s="6" t="str">
        <f>"00025645"</f>
        <v>00025645</v>
      </c>
    </row>
    <row r="105" spans="1:2" x14ac:dyDescent="0.25">
      <c r="A105" s="6">
        <v>100</v>
      </c>
      <c r="B105" s="6" t="str">
        <f>"00025829"</f>
        <v>00025829</v>
      </c>
    </row>
    <row r="106" spans="1:2" x14ac:dyDescent="0.25">
      <c r="A106" s="6">
        <v>101</v>
      </c>
      <c r="B106" s="6" t="str">
        <f>"00026295"</f>
        <v>00026295</v>
      </c>
    </row>
    <row r="107" spans="1:2" x14ac:dyDescent="0.25">
      <c r="A107" s="6">
        <v>102</v>
      </c>
      <c r="B107" s="6" t="str">
        <f>"00026326"</f>
        <v>00026326</v>
      </c>
    </row>
    <row r="108" spans="1:2" x14ac:dyDescent="0.25">
      <c r="A108" s="6">
        <v>103</v>
      </c>
      <c r="B108" s="6" t="str">
        <f>"00026588"</f>
        <v>00026588</v>
      </c>
    </row>
    <row r="109" spans="1:2" x14ac:dyDescent="0.25">
      <c r="A109" s="6">
        <v>104</v>
      </c>
      <c r="B109" s="6" t="str">
        <f>"00027467"</f>
        <v>00027467</v>
      </c>
    </row>
    <row r="110" spans="1:2" x14ac:dyDescent="0.25">
      <c r="A110" s="6">
        <v>105</v>
      </c>
      <c r="B110" s="6" t="str">
        <f>"00027596"</f>
        <v>00027596</v>
      </c>
    </row>
    <row r="111" spans="1:2" x14ac:dyDescent="0.25">
      <c r="A111" s="6">
        <v>106</v>
      </c>
      <c r="B111" s="6" t="str">
        <f>"00027898"</f>
        <v>00027898</v>
      </c>
    </row>
    <row r="112" spans="1:2" x14ac:dyDescent="0.25">
      <c r="A112" s="6">
        <v>107</v>
      </c>
      <c r="B112" s="6" t="str">
        <f>"00027915"</f>
        <v>00027915</v>
      </c>
    </row>
    <row r="113" spans="1:2" x14ac:dyDescent="0.25">
      <c r="A113" s="6">
        <v>108</v>
      </c>
      <c r="B113" s="6" t="str">
        <f>"00027924"</f>
        <v>00027924</v>
      </c>
    </row>
    <row r="114" spans="1:2" x14ac:dyDescent="0.25">
      <c r="A114" s="6">
        <v>109</v>
      </c>
      <c r="B114" s="6" t="str">
        <f>"00027977"</f>
        <v>00027977</v>
      </c>
    </row>
    <row r="115" spans="1:2" x14ac:dyDescent="0.25">
      <c r="A115" s="6">
        <v>110</v>
      </c>
      <c r="B115" s="6" t="str">
        <f>"00027983"</f>
        <v>00027983</v>
      </c>
    </row>
    <row r="116" spans="1:2" x14ac:dyDescent="0.25">
      <c r="A116" s="6">
        <v>111</v>
      </c>
      <c r="B116" s="6" t="str">
        <f>"00028974"</f>
        <v>00028974</v>
      </c>
    </row>
    <row r="117" spans="1:2" x14ac:dyDescent="0.25">
      <c r="A117" s="6">
        <v>112</v>
      </c>
      <c r="B117" s="6" t="str">
        <f>"00029084"</f>
        <v>00029084</v>
      </c>
    </row>
    <row r="118" spans="1:2" x14ac:dyDescent="0.25">
      <c r="A118" s="6">
        <v>113</v>
      </c>
      <c r="B118" s="6" t="str">
        <f>"00029100"</f>
        <v>00029100</v>
      </c>
    </row>
    <row r="119" spans="1:2" x14ac:dyDescent="0.25">
      <c r="A119" s="6">
        <v>114</v>
      </c>
      <c r="B119" s="6" t="str">
        <f>"00029113"</f>
        <v>00029113</v>
      </c>
    </row>
    <row r="120" spans="1:2" x14ac:dyDescent="0.25">
      <c r="A120" s="6">
        <v>115</v>
      </c>
      <c r="B120" s="6" t="str">
        <f>"00029125"</f>
        <v>00029125</v>
      </c>
    </row>
    <row r="121" spans="1:2" x14ac:dyDescent="0.25">
      <c r="A121" s="6">
        <v>116</v>
      </c>
      <c r="B121" s="6" t="str">
        <f>"00029270"</f>
        <v>00029270</v>
      </c>
    </row>
    <row r="122" spans="1:2" x14ac:dyDescent="0.25">
      <c r="A122" s="6">
        <v>117</v>
      </c>
      <c r="B122" s="6" t="str">
        <f>"00029346"</f>
        <v>00029346</v>
      </c>
    </row>
    <row r="123" spans="1:2" x14ac:dyDescent="0.25">
      <c r="A123" s="6">
        <v>118</v>
      </c>
      <c r="B123" s="6" t="str">
        <f>"00029353"</f>
        <v>00029353</v>
      </c>
    </row>
    <row r="124" spans="1:2" x14ac:dyDescent="0.25">
      <c r="A124" s="6">
        <v>119</v>
      </c>
      <c r="B124" s="6" t="str">
        <f>"00029424"</f>
        <v>00029424</v>
      </c>
    </row>
    <row r="125" spans="1:2" x14ac:dyDescent="0.25">
      <c r="A125" s="6">
        <v>120</v>
      </c>
      <c r="B125" s="6" t="str">
        <f>"00029429"</f>
        <v>00029429</v>
      </c>
    </row>
    <row r="126" spans="1:2" x14ac:dyDescent="0.25">
      <c r="A126" s="6">
        <v>121</v>
      </c>
      <c r="B126" s="6" t="str">
        <f>"00029497"</f>
        <v>00029497</v>
      </c>
    </row>
    <row r="127" spans="1:2" x14ac:dyDescent="0.25">
      <c r="A127" s="6">
        <v>122</v>
      </c>
      <c r="B127" s="6" t="str">
        <f>"00029627"</f>
        <v>00029627</v>
      </c>
    </row>
    <row r="128" spans="1:2" x14ac:dyDescent="0.25">
      <c r="A128" s="6">
        <v>123</v>
      </c>
      <c r="B128" s="6" t="str">
        <f>"00029636"</f>
        <v>00029636</v>
      </c>
    </row>
    <row r="129" spans="1:2" x14ac:dyDescent="0.25">
      <c r="A129" s="6">
        <v>124</v>
      </c>
      <c r="B129" s="6" t="str">
        <f>"00029781"</f>
        <v>00029781</v>
      </c>
    </row>
    <row r="130" spans="1:2" x14ac:dyDescent="0.25">
      <c r="A130" s="6">
        <v>125</v>
      </c>
      <c r="B130" s="6" t="str">
        <f>"00030183"</f>
        <v>00030183</v>
      </c>
    </row>
    <row r="131" spans="1:2" x14ac:dyDescent="0.25">
      <c r="A131" s="6">
        <v>126</v>
      </c>
      <c r="B131" s="6" t="str">
        <f>"00030268"</f>
        <v>00030268</v>
      </c>
    </row>
    <row r="132" spans="1:2" x14ac:dyDescent="0.25">
      <c r="A132" s="6">
        <v>127</v>
      </c>
      <c r="B132" s="6" t="str">
        <f>"00030282"</f>
        <v>00030282</v>
      </c>
    </row>
    <row r="133" spans="1:2" x14ac:dyDescent="0.25">
      <c r="A133" s="6">
        <v>128</v>
      </c>
      <c r="B133" s="6" t="str">
        <f>"00030453"</f>
        <v>00030453</v>
      </c>
    </row>
    <row r="134" spans="1:2" x14ac:dyDescent="0.25">
      <c r="A134" s="6">
        <v>129</v>
      </c>
      <c r="B134" s="6" t="str">
        <f>"00031604"</f>
        <v>00031604</v>
      </c>
    </row>
    <row r="135" spans="1:2" x14ac:dyDescent="0.25">
      <c r="A135" s="6">
        <v>130</v>
      </c>
      <c r="B135" s="6" t="str">
        <f>"00033029"</f>
        <v>00033029</v>
      </c>
    </row>
    <row r="136" spans="1:2" x14ac:dyDescent="0.25">
      <c r="A136" s="6">
        <v>131</v>
      </c>
      <c r="B136" s="6" t="str">
        <f>"00033534"</f>
        <v>00033534</v>
      </c>
    </row>
    <row r="137" spans="1:2" x14ac:dyDescent="0.25">
      <c r="A137" s="6">
        <v>132</v>
      </c>
      <c r="B137" s="6" t="str">
        <f>"00034863"</f>
        <v>00034863</v>
      </c>
    </row>
    <row r="138" spans="1:2" x14ac:dyDescent="0.25">
      <c r="A138" s="6">
        <v>133</v>
      </c>
      <c r="B138" s="6" t="str">
        <f>"00036213"</f>
        <v>00036213</v>
      </c>
    </row>
    <row r="139" spans="1:2" x14ac:dyDescent="0.25">
      <c r="A139" s="6">
        <v>134</v>
      </c>
      <c r="B139" s="6" t="str">
        <f>"00036343"</f>
        <v>00036343</v>
      </c>
    </row>
    <row r="140" spans="1:2" x14ac:dyDescent="0.25">
      <c r="A140" s="6">
        <v>135</v>
      </c>
      <c r="B140" s="6" t="str">
        <f>"00036400"</f>
        <v>00036400</v>
      </c>
    </row>
    <row r="141" spans="1:2" x14ac:dyDescent="0.25">
      <c r="A141" s="6">
        <v>136</v>
      </c>
      <c r="B141" s="6" t="str">
        <f>"00036903"</f>
        <v>00036903</v>
      </c>
    </row>
    <row r="142" spans="1:2" x14ac:dyDescent="0.25">
      <c r="A142" s="6">
        <v>137</v>
      </c>
      <c r="B142" s="6" t="str">
        <f>"00036942"</f>
        <v>00036942</v>
      </c>
    </row>
    <row r="143" spans="1:2" x14ac:dyDescent="0.25">
      <c r="A143" s="6">
        <v>138</v>
      </c>
      <c r="B143" s="6" t="str">
        <f>"00037092"</f>
        <v>00037092</v>
      </c>
    </row>
    <row r="144" spans="1:2" x14ac:dyDescent="0.25">
      <c r="A144" s="6">
        <v>139</v>
      </c>
      <c r="B144" s="6" t="str">
        <f>"00037349"</f>
        <v>00037349</v>
      </c>
    </row>
    <row r="145" spans="1:2" x14ac:dyDescent="0.25">
      <c r="A145" s="6">
        <v>140</v>
      </c>
      <c r="B145" s="6" t="str">
        <f>"00037520"</f>
        <v>00037520</v>
      </c>
    </row>
    <row r="146" spans="1:2" x14ac:dyDescent="0.25">
      <c r="A146" s="6">
        <v>141</v>
      </c>
      <c r="B146" s="6" t="str">
        <f>"00037535"</f>
        <v>00037535</v>
      </c>
    </row>
    <row r="147" spans="1:2" x14ac:dyDescent="0.25">
      <c r="A147" s="6">
        <v>142</v>
      </c>
      <c r="B147" s="6" t="str">
        <f>"00037539"</f>
        <v>00037539</v>
      </c>
    </row>
    <row r="148" spans="1:2" x14ac:dyDescent="0.25">
      <c r="A148" s="6">
        <v>143</v>
      </c>
      <c r="B148" s="6" t="str">
        <f>"00037552"</f>
        <v>00037552</v>
      </c>
    </row>
    <row r="149" spans="1:2" x14ac:dyDescent="0.25">
      <c r="A149" s="6">
        <v>144</v>
      </c>
      <c r="B149" s="6" t="str">
        <f>"00037815"</f>
        <v>00037815</v>
      </c>
    </row>
    <row r="150" spans="1:2" x14ac:dyDescent="0.25">
      <c r="A150" s="6">
        <v>145</v>
      </c>
      <c r="B150" s="6" t="str">
        <f>"00037839"</f>
        <v>00037839</v>
      </c>
    </row>
    <row r="151" spans="1:2" x14ac:dyDescent="0.25">
      <c r="A151" s="6">
        <v>146</v>
      </c>
      <c r="B151" s="6" t="str">
        <f>"00037943"</f>
        <v>00037943</v>
      </c>
    </row>
    <row r="152" spans="1:2" x14ac:dyDescent="0.25">
      <c r="A152" s="6">
        <v>147</v>
      </c>
      <c r="B152" s="6" t="str">
        <f>"00039103"</f>
        <v>00039103</v>
      </c>
    </row>
    <row r="153" spans="1:2" x14ac:dyDescent="0.25">
      <c r="A153" s="6">
        <v>148</v>
      </c>
      <c r="B153" s="6" t="str">
        <f>"00039258"</f>
        <v>00039258</v>
      </c>
    </row>
    <row r="154" spans="1:2" x14ac:dyDescent="0.25">
      <c r="A154" s="6">
        <v>149</v>
      </c>
      <c r="B154" s="6" t="str">
        <f>"00039293"</f>
        <v>00039293</v>
      </c>
    </row>
    <row r="155" spans="1:2" x14ac:dyDescent="0.25">
      <c r="A155" s="6">
        <v>150</v>
      </c>
      <c r="B155" s="6" t="str">
        <f>"00039316"</f>
        <v>00039316</v>
      </c>
    </row>
    <row r="156" spans="1:2" x14ac:dyDescent="0.25">
      <c r="A156" s="6">
        <v>151</v>
      </c>
      <c r="B156" s="6" t="str">
        <f>"00039352"</f>
        <v>00039352</v>
      </c>
    </row>
    <row r="157" spans="1:2" x14ac:dyDescent="0.25">
      <c r="A157" s="6">
        <v>152</v>
      </c>
      <c r="B157" s="6" t="str">
        <f>"00039591"</f>
        <v>00039591</v>
      </c>
    </row>
    <row r="158" spans="1:2" x14ac:dyDescent="0.25">
      <c r="A158" s="6">
        <v>153</v>
      </c>
      <c r="B158" s="6" t="str">
        <f>"00039855"</f>
        <v>00039855</v>
      </c>
    </row>
    <row r="159" spans="1:2" x14ac:dyDescent="0.25">
      <c r="A159" s="6">
        <v>154</v>
      </c>
      <c r="B159" s="6" t="str">
        <f>"00040026"</f>
        <v>00040026</v>
      </c>
    </row>
    <row r="160" spans="1:2" x14ac:dyDescent="0.25">
      <c r="A160" s="6">
        <v>155</v>
      </c>
      <c r="B160" s="6" t="str">
        <f>"00040516"</f>
        <v>00040516</v>
      </c>
    </row>
    <row r="161" spans="1:2" x14ac:dyDescent="0.25">
      <c r="A161" s="6">
        <v>156</v>
      </c>
      <c r="B161" s="6" t="str">
        <f>"00040632"</f>
        <v>00040632</v>
      </c>
    </row>
    <row r="162" spans="1:2" x14ac:dyDescent="0.25">
      <c r="A162" s="6">
        <v>157</v>
      </c>
      <c r="B162" s="6" t="str">
        <f>"00040794"</f>
        <v>00040794</v>
      </c>
    </row>
    <row r="163" spans="1:2" x14ac:dyDescent="0.25">
      <c r="A163" s="6">
        <v>158</v>
      </c>
      <c r="B163" s="6" t="str">
        <f>"00041003"</f>
        <v>00041003</v>
      </c>
    </row>
    <row r="164" spans="1:2" x14ac:dyDescent="0.25">
      <c r="A164" s="6">
        <v>159</v>
      </c>
      <c r="B164" s="6" t="str">
        <f>"00042088"</f>
        <v>00042088</v>
      </c>
    </row>
    <row r="165" spans="1:2" x14ac:dyDescent="0.25">
      <c r="A165" s="6">
        <v>160</v>
      </c>
      <c r="B165" s="6" t="str">
        <f>"00042136"</f>
        <v>00042136</v>
      </c>
    </row>
    <row r="166" spans="1:2" x14ac:dyDescent="0.25">
      <c r="A166" s="6">
        <v>161</v>
      </c>
      <c r="B166" s="6" t="str">
        <f>"00042380"</f>
        <v>00042380</v>
      </c>
    </row>
    <row r="167" spans="1:2" x14ac:dyDescent="0.25">
      <c r="A167" s="6">
        <v>162</v>
      </c>
      <c r="B167" s="6" t="str">
        <f>"00042385"</f>
        <v>00042385</v>
      </c>
    </row>
    <row r="168" spans="1:2" x14ac:dyDescent="0.25">
      <c r="A168" s="6">
        <v>163</v>
      </c>
      <c r="B168" s="6" t="str">
        <f>"00042643"</f>
        <v>00042643</v>
      </c>
    </row>
    <row r="169" spans="1:2" x14ac:dyDescent="0.25">
      <c r="A169" s="6">
        <v>164</v>
      </c>
      <c r="B169" s="6" t="str">
        <f>"00043312"</f>
        <v>00043312</v>
      </c>
    </row>
    <row r="170" spans="1:2" x14ac:dyDescent="0.25">
      <c r="A170" s="6">
        <v>165</v>
      </c>
      <c r="B170" s="6" t="str">
        <f>"00043561"</f>
        <v>00043561</v>
      </c>
    </row>
    <row r="171" spans="1:2" x14ac:dyDescent="0.25">
      <c r="A171" s="6">
        <v>166</v>
      </c>
      <c r="B171" s="6" t="str">
        <f>"00043941"</f>
        <v>00043941</v>
      </c>
    </row>
    <row r="172" spans="1:2" x14ac:dyDescent="0.25">
      <c r="A172" s="6">
        <v>167</v>
      </c>
      <c r="B172" s="6" t="str">
        <f>"00044430"</f>
        <v>00044430</v>
      </c>
    </row>
    <row r="173" spans="1:2" x14ac:dyDescent="0.25">
      <c r="A173" s="6">
        <v>168</v>
      </c>
      <c r="B173" s="6" t="str">
        <f>"00044462"</f>
        <v>00044462</v>
      </c>
    </row>
    <row r="174" spans="1:2" x14ac:dyDescent="0.25">
      <c r="A174" s="6">
        <v>169</v>
      </c>
      <c r="B174" s="6" t="str">
        <f>"00044674"</f>
        <v>00044674</v>
      </c>
    </row>
    <row r="175" spans="1:2" x14ac:dyDescent="0.25">
      <c r="A175" s="6">
        <v>170</v>
      </c>
      <c r="B175" s="6" t="str">
        <f>"00044757"</f>
        <v>00044757</v>
      </c>
    </row>
    <row r="176" spans="1:2" x14ac:dyDescent="0.25">
      <c r="A176" s="6">
        <v>171</v>
      </c>
      <c r="B176" s="6" t="str">
        <f>"00044883"</f>
        <v>00044883</v>
      </c>
    </row>
    <row r="177" spans="1:2" x14ac:dyDescent="0.25">
      <c r="A177" s="6">
        <v>172</v>
      </c>
      <c r="B177" s="6" t="str">
        <f>"00045323"</f>
        <v>00045323</v>
      </c>
    </row>
    <row r="178" spans="1:2" x14ac:dyDescent="0.25">
      <c r="A178" s="6">
        <v>173</v>
      </c>
      <c r="B178" s="6" t="str">
        <f>"00045744"</f>
        <v>00045744</v>
      </c>
    </row>
    <row r="179" spans="1:2" x14ac:dyDescent="0.25">
      <c r="A179" s="6">
        <v>174</v>
      </c>
      <c r="B179" s="6" t="str">
        <f>"00046280"</f>
        <v>00046280</v>
      </c>
    </row>
    <row r="180" spans="1:2" x14ac:dyDescent="0.25">
      <c r="A180" s="6">
        <v>175</v>
      </c>
      <c r="B180" s="6" t="str">
        <f>"00046629"</f>
        <v>00046629</v>
      </c>
    </row>
    <row r="181" spans="1:2" x14ac:dyDescent="0.25">
      <c r="A181" s="6">
        <v>176</v>
      </c>
      <c r="B181" s="6" t="str">
        <f>"00046817"</f>
        <v>00046817</v>
      </c>
    </row>
    <row r="182" spans="1:2" x14ac:dyDescent="0.25">
      <c r="A182" s="6">
        <v>177</v>
      </c>
      <c r="B182" s="6" t="str">
        <f>"00046820"</f>
        <v>00046820</v>
      </c>
    </row>
    <row r="183" spans="1:2" x14ac:dyDescent="0.25">
      <c r="A183" s="6">
        <v>178</v>
      </c>
      <c r="B183" s="6" t="str">
        <f>"00046845"</f>
        <v>00046845</v>
      </c>
    </row>
    <row r="184" spans="1:2" x14ac:dyDescent="0.25">
      <c r="A184" s="6">
        <v>179</v>
      </c>
      <c r="B184" s="6" t="str">
        <f>"00047104"</f>
        <v>00047104</v>
      </c>
    </row>
    <row r="185" spans="1:2" x14ac:dyDescent="0.25">
      <c r="A185" s="6">
        <v>180</v>
      </c>
      <c r="B185" s="6" t="str">
        <f>"00047481"</f>
        <v>00047481</v>
      </c>
    </row>
    <row r="186" spans="1:2" x14ac:dyDescent="0.25">
      <c r="A186" s="6">
        <v>181</v>
      </c>
      <c r="B186" s="6" t="str">
        <f>"00047690"</f>
        <v>00047690</v>
      </c>
    </row>
    <row r="187" spans="1:2" x14ac:dyDescent="0.25">
      <c r="A187" s="6">
        <v>182</v>
      </c>
      <c r="B187" s="6" t="str">
        <f>"00047812"</f>
        <v>00047812</v>
      </c>
    </row>
    <row r="188" spans="1:2" x14ac:dyDescent="0.25">
      <c r="A188" s="6">
        <v>183</v>
      </c>
      <c r="B188" s="6" t="str">
        <f>"00048108"</f>
        <v>00048108</v>
      </c>
    </row>
    <row r="189" spans="1:2" x14ac:dyDescent="0.25">
      <c r="A189" s="6">
        <v>184</v>
      </c>
      <c r="B189" s="6" t="str">
        <f>"00049926"</f>
        <v>00049926</v>
      </c>
    </row>
    <row r="190" spans="1:2" x14ac:dyDescent="0.25">
      <c r="A190" s="6">
        <v>185</v>
      </c>
      <c r="B190" s="6" t="str">
        <f>"00050032"</f>
        <v>00050032</v>
      </c>
    </row>
    <row r="191" spans="1:2" x14ac:dyDescent="0.25">
      <c r="A191" s="6">
        <v>186</v>
      </c>
      <c r="B191" s="6" t="str">
        <f>"00050051"</f>
        <v>00050051</v>
      </c>
    </row>
    <row r="192" spans="1:2" x14ac:dyDescent="0.25">
      <c r="A192" s="6">
        <v>187</v>
      </c>
      <c r="B192" s="6" t="str">
        <f>"00050129"</f>
        <v>00050129</v>
      </c>
    </row>
    <row r="193" spans="1:2" x14ac:dyDescent="0.25">
      <c r="A193" s="6">
        <v>188</v>
      </c>
      <c r="B193" s="6" t="str">
        <f>"00053142"</f>
        <v>00053142</v>
      </c>
    </row>
    <row r="194" spans="1:2" x14ac:dyDescent="0.25">
      <c r="A194" s="6">
        <v>189</v>
      </c>
      <c r="B194" s="6" t="str">
        <f>"00054596"</f>
        <v>00054596</v>
      </c>
    </row>
    <row r="195" spans="1:2" x14ac:dyDescent="0.25">
      <c r="A195" s="6">
        <v>190</v>
      </c>
      <c r="B195" s="6" t="str">
        <f>"00057003"</f>
        <v>00057003</v>
      </c>
    </row>
    <row r="196" spans="1:2" x14ac:dyDescent="0.25">
      <c r="A196" s="6">
        <v>191</v>
      </c>
      <c r="B196" s="6" t="str">
        <f>"00058296"</f>
        <v>00058296</v>
      </c>
    </row>
    <row r="197" spans="1:2" x14ac:dyDescent="0.25">
      <c r="A197" s="6">
        <v>192</v>
      </c>
      <c r="B197" s="6" t="str">
        <f>"00059957"</f>
        <v>00059957</v>
      </c>
    </row>
    <row r="198" spans="1:2" x14ac:dyDescent="0.25">
      <c r="A198" s="6">
        <v>193</v>
      </c>
      <c r="B198" s="6" t="str">
        <f>"00060633"</f>
        <v>00060633</v>
      </c>
    </row>
    <row r="199" spans="1:2" x14ac:dyDescent="0.25">
      <c r="A199" s="6">
        <v>194</v>
      </c>
      <c r="B199" s="6" t="str">
        <f>"00060795"</f>
        <v>00060795</v>
      </c>
    </row>
    <row r="200" spans="1:2" x14ac:dyDescent="0.25">
      <c r="A200" s="6">
        <v>195</v>
      </c>
      <c r="B200" s="6" t="str">
        <f>"00061296"</f>
        <v>00061296</v>
      </c>
    </row>
    <row r="201" spans="1:2" x14ac:dyDescent="0.25">
      <c r="A201" s="6">
        <v>196</v>
      </c>
      <c r="B201" s="6" t="str">
        <f>"00063641"</f>
        <v>00063641</v>
      </c>
    </row>
    <row r="202" spans="1:2" x14ac:dyDescent="0.25">
      <c r="A202" s="6">
        <v>197</v>
      </c>
      <c r="B202" s="6" t="str">
        <f>"00064445"</f>
        <v>00064445</v>
      </c>
    </row>
    <row r="203" spans="1:2" x14ac:dyDescent="0.25">
      <c r="A203" s="6">
        <v>198</v>
      </c>
      <c r="B203" s="6" t="str">
        <f>"00065136"</f>
        <v>00065136</v>
      </c>
    </row>
    <row r="204" spans="1:2" x14ac:dyDescent="0.25">
      <c r="A204" s="6">
        <v>199</v>
      </c>
      <c r="B204" s="6" t="str">
        <f>"00066797"</f>
        <v>00066797</v>
      </c>
    </row>
    <row r="205" spans="1:2" x14ac:dyDescent="0.25">
      <c r="A205" s="6">
        <v>200</v>
      </c>
      <c r="B205" s="6" t="str">
        <f>"00066991"</f>
        <v>00066991</v>
      </c>
    </row>
    <row r="206" spans="1:2" x14ac:dyDescent="0.25">
      <c r="A206" s="6">
        <v>201</v>
      </c>
      <c r="B206" s="6" t="str">
        <f>"00068918"</f>
        <v>00068918</v>
      </c>
    </row>
    <row r="207" spans="1:2" x14ac:dyDescent="0.25">
      <c r="A207" s="6">
        <v>202</v>
      </c>
      <c r="B207" s="6" t="str">
        <f>"00068998"</f>
        <v>00068998</v>
      </c>
    </row>
    <row r="208" spans="1:2" x14ac:dyDescent="0.25">
      <c r="A208" s="6">
        <v>203</v>
      </c>
      <c r="B208" s="6" t="str">
        <f>"00069081"</f>
        <v>00069081</v>
      </c>
    </row>
    <row r="209" spans="1:2" x14ac:dyDescent="0.25">
      <c r="A209" s="6">
        <v>204</v>
      </c>
      <c r="B209" s="6" t="str">
        <f>"00069508"</f>
        <v>00069508</v>
      </c>
    </row>
    <row r="210" spans="1:2" x14ac:dyDescent="0.25">
      <c r="A210" s="6">
        <v>205</v>
      </c>
      <c r="B210" s="6" t="str">
        <f>"00069694"</f>
        <v>00069694</v>
      </c>
    </row>
    <row r="211" spans="1:2" x14ac:dyDescent="0.25">
      <c r="A211" s="6">
        <v>206</v>
      </c>
      <c r="B211" s="6" t="str">
        <f>"00069939"</f>
        <v>00069939</v>
      </c>
    </row>
    <row r="212" spans="1:2" x14ac:dyDescent="0.25">
      <c r="A212" s="6">
        <v>207</v>
      </c>
      <c r="B212" s="6" t="str">
        <f>"00070194"</f>
        <v>00070194</v>
      </c>
    </row>
    <row r="213" spans="1:2" x14ac:dyDescent="0.25">
      <c r="A213" s="6">
        <v>208</v>
      </c>
      <c r="B213" s="6" t="str">
        <f>"00070205"</f>
        <v>00070205</v>
      </c>
    </row>
    <row r="214" spans="1:2" x14ac:dyDescent="0.25">
      <c r="A214" s="6">
        <v>209</v>
      </c>
      <c r="B214" s="6" t="str">
        <f>"00070865"</f>
        <v>00070865</v>
      </c>
    </row>
    <row r="215" spans="1:2" x14ac:dyDescent="0.25">
      <c r="A215" s="6">
        <v>210</v>
      </c>
      <c r="B215" s="6" t="str">
        <f>"00071161"</f>
        <v>00071161</v>
      </c>
    </row>
    <row r="216" spans="1:2" x14ac:dyDescent="0.25">
      <c r="A216" s="6">
        <v>211</v>
      </c>
      <c r="B216" s="6" t="str">
        <f>"00071537"</f>
        <v>00071537</v>
      </c>
    </row>
    <row r="217" spans="1:2" x14ac:dyDescent="0.25">
      <c r="A217" s="6">
        <v>212</v>
      </c>
      <c r="B217" s="6" t="str">
        <f>"00071558"</f>
        <v>00071558</v>
      </c>
    </row>
    <row r="218" spans="1:2" x14ac:dyDescent="0.25">
      <c r="A218" s="6">
        <v>213</v>
      </c>
      <c r="B218" s="6" t="str">
        <f>"00071572"</f>
        <v>00071572</v>
      </c>
    </row>
    <row r="219" spans="1:2" x14ac:dyDescent="0.25">
      <c r="A219" s="6">
        <v>214</v>
      </c>
      <c r="B219" s="6" t="str">
        <f>"00072112"</f>
        <v>00072112</v>
      </c>
    </row>
    <row r="220" spans="1:2" x14ac:dyDescent="0.25">
      <c r="A220" s="6">
        <v>215</v>
      </c>
      <c r="B220" s="6" t="str">
        <f>"00072452"</f>
        <v>00072452</v>
      </c>
    </row>
    <row r="221" spans="1:2" x14ac:dyDescent="0.25">
      <c r="A221" s="6">
        <v>216</v>
      </c>
      <c r="B221" s="6" t="str">
        <f>"00072788"</f>
        <v>00072788</v>
      </c>
    </row>
    <row r="222" spans="1:2" x14ac:dyDescent="0.25">
      <c r="A222" s="6">
        <v>217</v>
      </c>
      <c r="B222" s="6" t="str">
        <f>"00073013"</f>
        <v>00073013</v>
      </c>
    </row>
    <row r="223" spans="1:2" x14ac:dyDescent="0.25">
      <c r="A223" s="6">
        <v>218</v>
      </c>
      <c r="B223" s="6" t="str">
        <f>"00073118"</f>
        <v>00073118</v>
      </c>
    </row>
    <row r="224" spans="1:2" x14ac:dyDescent="0.25">
      <c r="A224" s="6">
        <v>219</v>
      </c>
      <c r="B224" s="6" t="str">
        <f>"00073300"</f>
        <v>00073300</v>
      </c>
    </row>
    <row r="225" spans="1:2" x14ac:dyDescent="0.25">
      <c r="A225" s="6">
        <v>220</v>
      </c>
      <c r="B225" s="6" t="str">
        <f>"00073570"</f>
        <v>00073570</v>
      </c>
    </row>
    <row r="226" spans="1:2" x14ac:dyDescent="0.25">
      <c r="A226" s="6">
        <v>221</v>
      </c>
      <c r="B226" s="6" t="str">
        <f>"00073835"</f>
        <v>00073835</v>
      </c>
    </row>
    <row r="227" spans="1:2" x14ac:dyDescent="0.25">
      <c r="A227" s="6">
        <v>222</v>
      </c>
      <c r="B227" s="6" t="str">
        <f>"00074799"</f>
        <v>00074799</v>
      </c>
    </row>
    <row r="228" spans="1:2" x14ac:dyDescent="0.25">
      <c r="A228" s="6">
        <v>223</v>
      </c>
      <c r="B228" s="6" t="str">
        <f>"00074927"</f>
        <v>00074927</v>
      </c>
    </row>
    <row r="229" spans="1:2" x14ac:dyDescent="0.25">
      <c r="A229" s="6">
        <v>224</v>
      </c>
      <c r="B229" s="6" t="str">
        <f>"00074939"</f>
        <v>00074939</v>
      </c>
    </row>
    <row r="230" spans="1:2" x14ac:dyDescent="0.25">
      <c r="A230" s="6">
        <v>225</v>
      </c>
      <c r="B230" s="6" t="str">
        <f>"00074980"</f>
        <v>00074980</v>
      </c>
    </row>
    <row r="231" spans="1:2" x14ac:dyDescent="0.25">
      <c r="A231" s="6">
        <v>226</v>
      </c>
      <c r="B231" s="6" t="str">
        <f>"00075065"</f>
        <v>00075065</v>
      </c>
    </row>
    <row r="232" spans="1:2" x14ac:dyDescent="0.25">
      <c r="A232" s="6">
        <v>227</v>
      </c>
      <c r="B232" s="6" t="str">
        <f>"00075259"</f>
        <v>00075259</v>
      </c>
    </row>
    <row r="233" spans="1:2" x14ac:dyDescent="0.25">
      <c r="A233" s="6">
        <v>228</v>
      </c>
      <c r="B233" s="6" t="str">
        <f>"00075279"</f>
        <v>00075279</v>
      </c>
    </row>
    <row r="234" spans="1:2" x14ac:dyDescent="0.25">
      <c r="A234" s="6">
        <v>229</v>
      </c>
      <c r="B234" s="6" t="str">
        <f>"00075515"</f>
        <v>00075515</v>
      </c>
    </row>
    <row r="235" spans="1:2" x14ac:dyDescent="0.25">
      <c r="A235" s="6">
        <v>230</v>
      </c>
      <c r="B235" s="6" t="str">
        <f>"00076075"</f>
        <v>00076075</v>
      </c>
    </row>
    <row r="236" spans="1:2" x14ac:dyDescent="0.25">
      <c r="A236" s="6">
        <v>231</v>
      </c>
      <c r="B236" s="6" t="str">
        <f>"00076288"</f>
        <v>00076288</v>
      </c>
    </row>
    <row r="237" spans="1:2" x14ac:dyDescent="0.25">
      <c r="A237" s="6">
        <v>232</v>
      </c>
      <c r="B237" s="6" t="str">
        <f>"00076322"</f>
        <v>00076322</v>
      </c>
    </row>
    <row r="238" spans="1:2" x14ac:dyDescent="0.25">
      <c r="A238" s="6">
        <v>233</v>
      </c>
      <c r="B238" s="6" t="str">
        <f>"00077288"</f>
        <v>00077288</v>
      </c>
    </row>
    <row r="239" spans="1:2" x14ac:dyDescent="0.25">
      <c r="A239" s="6">
        <v>234</v>
      </c>
      <c r="B239" s="6" t="str">
        <f>"00078119"</f>
        <v>00078119</v>
      </c>
    </row>
    <row r="240" spans="1:2" x14ac:dyDescent="0.25">
      <c r="A240" s="6">
        <v>235</v>
      </c>
      <c r="B240" s="6" t="str">
        <f>"00078266"</f>
        <v>00078266</v>
      </c>
    </row>
    <row r="241" spans="1:2" x14ac:dyDescent="0.25">
      <c r="A241" s="6">
        <v>236</v>
      </c>
      <c r="B241" s="6" t="str">
        <f>"00078271"</f>
        <v>00078271</v>
      </c>
    </row>
    <row r="242" spans="1:2" x14ac:dyDescent="0.25">
      <c r="A242" s="6">
        <v>237</v>
      </c>
      <c r="B242" s="6" t="str">
        <f>"00078828"</f>
        <v>00078828</v>
      </c>
    </row>
    <row r="243" spans="1:2" x14ac:dyDescent="0.25">
      <c r="A243" s="6">
        <v>238</v>
      </c>
      <c r="B243" s="6" t="str">
        <f>"00078851"</f>
        <v>00078851</v>
      </c>
    </row>
    <row r="244" spans="1:2" x14ac:dyDescent="0.25">
      <c r="A244" s="6">
        <v>239</v>
      </c>
      <c r="B244" s="6" t="str">
        <f>"00079117"</f>
        <v>00079117</v>
      </c>
    </row>
    <row r="245" spans="1:2" x14ac:dyDescent="0.25">
      <c r="A245" s="6">
        <v>240</v>
      </c>
      <c r="B245" s="6" t="str">
        <f>"00079887"</f>
        <v>00079887</v>
      </c>
    </row>
    <row r="246" spans="1:2" x14ac:dyDescent="0.25">
      <c r="A246" s="6">
        <v>241</v>
      </c>
      <c r="B246" s="6" t="str">
        <f>"00079911"</f>
        <v>00079911</v>
      </c>
    </row>
    <row r="247" spans="1:2" x14ac:dyDescent="0.25">
      <c r="A247" s="6">
        <v>242</v>
      </c>
      <c r="B247" s="6" t="str">
        <f>"00080200"</f>
        <v>00080200</v>
      </c>
    </row>
    <row r="248" spans="1:2" x14ac:dyDescent="0.25">
      <c r="A248" s="6">
        <v>243</v>
      </c>
      <c r="B248" s="6" t="str">
        <f>"00081043"</f>
        <v>00081043</v>
      </c>
    </row>
    <row r="249" spans="1:2" x14ac:dyDescent="0.25">
      <c r="A249" s="6">
        <v>244</v>
      </c>
      <c r="B249" s="6" t="str">
        <f>"00081071"</f>
        <v>00081071</v>
      </c>
    </row>
    <row r="250" spans="1:2" x14ac:dyDescent="0.25">
      <c r="A250" s="6">
        <v>245</v>
      </c>
      <c r="B250" s="6" t="str">
        <f>"00081376"</f>
        <v>00081376</v>
      </c>
    </row>
    <row r="251" spans="1:2" x14ac:dyDescent="0.25">
      <c r="A251" s="6">
        <v>246</v>
      </c>
      <c r="B251" s="6" t="str">
        <f>"00081413"</f>
        <v>00081413</v>
      </c>
    </row>
    <row r="252" spans="1:2" x14ac:dyDescent="0.25">
      <c r="A252" s="6">
        <v>247</v>
      </c>
      <c r="B252" s="6" t="str">
        <f>"00081414"</f>
        <v>00081414</v>
      </c>
    </row>
    <row r="253" spans="1:2" x14ac:dyDescent="0.25">
      <c r="A253" s="6">
        <v>248</v>
      </c>
      <c r="B253" s="6" t="str">
        <f>"00081830"</f>
        <v>00081830</v>
      </c>
    </row>
    <row r="254" spans="1:2" x14ac:dyDescent="0.25">
      <c r="A254" s="6">
        <v>249</v>
      </c>
      <c r="B254" s="6" t="str">
        <f>"00081894"</f>
        <v>00081894</v>
      </c>
    </row>
    <row r="255" spans="1:2" x14ac:dyDescent="0.25">
      <c r="A255" s="6">
        <v>250</v>
      </c>
      <c r="B255" s="6" t="str">
        <f>"00082689"</f>
        <v>00082689</v>
      </c>
    </row>
    <row r="256" spans="1:2" x14ac:dyDescent="0.25">
      <c r="A256" s="6">
        <v>251</v>
      </c>
      <c r="B256" s="6" t="str">
        <f>"00083250"</f>
        <v>00083250</v>
      </c>
    </row>
    <row r="257" spans="1:2" x14ac:dyDescent="0.25">
      <c r="A257" s="6">
        <v>252</v>
      </c>
      <c r="B257" s="6" t="str">
        <f>"00083424"</f>
        <v>00083424</v>
      </c>
    </row>
    <row r="258" spans="1:2" x14ac:dyDescent="0.25">
      <c r="A258" s="6">
        <v>253</v>
      </c>
      <c r="B258" s="6" t="str">
        <f>"00083501"</f>
        <v>00083501</v>
      </c>
    </row>
    <row r="259" spans="1:2" x14ac:dyDescent="0.25">
      <c r="A259" s="6">
        <v>254</v>
      </c>
      <c r="B259" s="6" t="str">
        <f>"00083515"</f>
        <v>00083515</v>
      </c>
    </row>
    <row r="260" spans="1:2" x14ac:dyDescent="0.25">
      <c r="A260" s="6">
        <v>255</v>
      </c>
      <c r="B260" s="6" t="str">
        <f>"00083618"</f>
        <v>00083618</v>
      </c>
    </row>
    <row r="261" spans="1:2" x14ac:dyDescent="0.25">
      <c r="A261" s="6">
        <v>256</v>
      </c>
      <c r="B261" s="6" t="str">
        <f>"00083787"</f>
        <v>00083787</v>
      </c>
    </row>
    <row r="262" spans="1:2" x14ac:dyDescent="0.25">
      <c r="A262" s="6">
        <v>257</v>
      </c>
      <c r="B262" s="6" t="str">
        <f>"00083919"</f>
        <v>00083919</v>
      </c>
    </row>
    <row r="263" spans="1:2" x14ac:dyDescent="0.25">
      <c r="A263" s="6">
        <v>258</v>
      </c>
      <c r="B263" s="6" t="str">
        <f>"00084626"</f>
        <v>00084626</v>
      </c>
    </row>
    <row r="264" spans="1:2" x14ac:dyDescent="0.25">
      <c r="A264" s="6">
        <v>259</v>
      </c>
      <c r="B264" s="6" t="str">
        <f>"00084770"</f>
        <v>00084770</v>
      </c>
    </row>
    <row r="265" spans="1:2" x14ac:dyDescent="0.25">
      <c r="A265" s="6">
        <v>260</v>
      </c>
      <c r="B265" s="6" t="str">
        <f>"00085240"</f>
        <v>00085240</v>
      </c>
    </row>
    <row r="266" spans="1:2" x14ac:dyDescent="0.25">
      <c r="A266" s="6">
        <v>261</v>
      </c>
      <c r="B266" s="6" t="str">
        <f>"00085249"</f>
        <v>00085249</v>
      </c>
    </row>
    <row r="267" spans="1:2" x14ac:dyDescent="0.25">
      <c r="A267" s="6">
        <v>262</v>
      </c>
      <c r="B267" s="6" t="str">
        <f>"00085305"</f>
        <v>00085305</v>
      </c>
    </row>
    <row r="268" spans="1:2" x14ac:dyDescent="0.25">
      <c r="A268" s="6">
        <v>263</v>
      </c>
      <c r="B268" s="6" t="str">
        <f>"00086005"</f>
        <v>00086005</v>
      </c>
    </row>
    <row r="269" spans="1:2" x14ac:dyDescent="0.25">
      <c r="A269" s="6">
        <v>264</v>
      </c>
      <c r="B269" s="6" t="str">
        <f>"00086335"</f>
        <v>00086335</v>
      </c>
    </row>
    <row r="270" spans="1:2" x14ac:dyDescent="0.25">
      <c r="A270" s="6">
        <v>265</v>
      </c>
      <c r="B270" s="6" t="str">
        <f>"00086929"</f>
        <v>00086929</v>
      </c>
    </row>
    <row r="271" spans="1:2" x14ac:dyDescent="0.25">
      <c r="A271" s="6">
        <v>266</v>
      </c>
      <c r="B271" s="6" t="str">
        <f>"00087273"</f>
        <v>00087273</v>
      </c>
    </row>
    <row r="272" spans="1:2" x14ac:dyDescent="0.25">
      <c r="A272" s="6">
        <v>267</v>
      </c>
      <c r="B272" s="6" t="str">
        <f>"00087284"</f>
        <v>00087284</v>
      </c>
    </row>
    <row r="273" spans="1:2" x14ac:dyDescent="0.25">
      <c r="A273" s="6">
        <v>268</v>
      </c>
      <c r="B273" s="6" t="str">
        <f>"00087438"</f>
        <v>00087438</v>
      </c>
    </row>
    <row r="274" spans="1:2" x14ac:dyDescent="0.25">
      <c r="A274" s="6">
        <v>269</v>
      </c>
      <c r="B274" s="6" t="str">
        <f>"00087998"</f>
        <v>00087998</v>
      </c>
    </row>
    <row r="275" spans="1:2" x14ac:dyDescent="0.25">
      <c r="A275" s="6">
        <v>270</v>
      </c>
      <c r="B275" s="6" t="str">
        <f>"00088052"</f>
        <v>00088052</v>
      </c>
    </row>
    <row r="276" spans="1:2" x14ac:dyDescent="0.25">
      <c r="A276" s="6">
        <v>271</v>
      </c>
      <c r="B276" s="6" t="str">
        <f>"00088138"</f>
        <v>00088138</v>
      </c>
    </row>
    <row r="277" spans="1:2" x14ac:dyDescent="0.25">
      <c r="A277" s="6">
        <v>272</v>
      </c>
      <c r="B277" s="6" t="str">
        <f>"00088506"</f>
        <v>00088506</v>
      </c>
    </row>
    <row r="278" spans="1:2" x14ac:dyDescent="0.25">
      <c r="A278" s="6">
        <v>273</v>
      </c>
      <c r="B278" s="6" t="str">
        <f>"00088634"</f>
        <v>00088634</v>
      </c>
    </row>
    <row r="279" spans="1:2" x14ac:dyDescent="0.25">
      <c r="A279" s="6">
        <v>274</v>
      </c>
      <c r="B279" s="6" t="str">
        <f>"00088648"</f>
        <v>00088648</v>
      </c>
    </row>
    <row r="280" spans="1:2" x14ac:dyDescent="0.25">
      <c r="A280" s="6">
        <v>275</v>
      </c>
      <c r="B280" s="6" t="str">
        <f>"00089059"</f>
        <v>00089059</v>
      </c>
    </row>
    <row r="281" spans="1:2" x14ac:dyDescent="0.25">
      <c r="A281" s="6">
        <v>276</v>
      </c>
      <c r="B281" s="6" t="str">
        <f>"00089255"</f>
        <v>00089255</v>
      </c>
    </row>
    <row r="282" spans="1:2" x14ac:dyDescent="0.25">
      <c r="A282" s="6">
        <v>277</v>
      </c>
      <c r="B282" s="6" t="str">
        <f>"00089321"</f>
        <v>00089321</v>
      </c>
    </row>
    <row r="283" spans="1:2" x14ac:dyDescent="0.25">
      <c r="A283" s="6">
        <v>278</v>
      </c>
      <c r="B283" s="6" t="str">
        <f>"00089584"</f>
        <v>00089584</v>
      </c>
    </row>
    <row r="284" spans="1:2" x14ac:dyDescent="0.25">
      <c r="A284" s="6">
        <v>279</v>
      </c>
      <c r="B284" s="6" t="str">
        <f>"00089671"</f>
        <v>00089671</v>
      </c>
    </row>
    <row r="285" spans="1:2" x14ac:dyDescent="0.25">
      <c r="A285" s="6">
        <v>280</v>
      </c>
      <c r="B285" s="6" t="str">
        <f>"00089795"</f>
        <v>00089795</v>
      </c>
    </row>
    <row r="286" spans="1:2" x14ac:dyDescent="0.25">
      <c r="A286" s="6">
        <v>281</v>
      </c>
      <c r="B286" s="6" t="str">
        <f>"00090576"</f>
        <v>00090576</v>
      </c>
    </row>
    <row r="287" spans="1:2" x14ac:dyDescent="0.25">
      <c r="A287" s="6">
        <v>282</v>
      </c>
      <c r="B287" s="6" t="str">
        <f>"00090937"</f>
        <v>00090937</v>
      </c>
    </row>
    <row r="288" spans="1:2" x14ac:dyDescent="0.25">
      <c r="A288" s="6">
        <v>283</v>
      </c>
      <c r="B288" s="6" t="str">
        <f>"00091064"</f>
        <v>00091064</v>
      </c>
    </row>
    <row r="289" spans="1:2" x14ac:dyDescent="0.25">
      <c r="A289" s="6">
        <v>284</v>
      </c>
      <c r="B289" s="6" t="str">
        <f>"00091819"</f>
        <v>00091819</v>
      </c>
    </row>
    <row r="290" spans="1:2" x14ac:dyDescent="0.25">
      <c r="A290" s="6">
        <v>285</v>
      </c>
      <c r="B290" s="6" t="str">
        <f>"00092158"</f>
        <v>00092158</v>
      </c>
    </row>
    <row r="291" spans="1:2" x14ac:dyDescent="0.25">
      <c r="A291" s="6">
        <v>286</v>
      </c>
      <c r="B291" s="6" t="str">
        <f>"00092180"</f>
        <v>00092180</v>
      </c>
    </row>
    <row r="292" spans="1:2" x14ac:dyDescent="0.25">
      <c r="A292" s="6">
        <v>287</v>
      </c>
      <c r="B292" s="6" t="str">
        <f>"00092198"</f>
        <v>00092198</v>
      </c>
    </row>
    <row r="293" spans="1:2" x14ac:dyDescent="0.25">
      <c r="A293" s="6">
        <v>288</v>
      </c>
      <c r="B293" s="6" t="str">
        <f>"00092553"</f>
        <v>00092553</v>
      </c>
    </row>
    <row r="294" spans="1:2" x14ac:dyDescent="0.25">
      <c r="A294" s="6">
        <v>289</v>
      </c>
      <c r="B294" s="6" t="str">
        <f>"00092753"</f>
        <v>00092753</v>
      </c>
    </row>
    <row r="295" spans="1:2" x14ac:dyDescent="0.25">
      <c r="A295" s="6">
        <v>290</v>
      </c>
      <c r="B295" s="6" t="str">
        <f>"00093193"</f>
        <v>00093193</v>
      </c>
    </row>
    <row r="296" spans="1:2" x14ac:dyDescent="0.25">
      <c r="A296" s="6">
        <v>291</v>
      </c>
      <c r="B296" s="6" t="str">
        <f>"00093287"</f>
        <v>00093287</v>
      </c>
    </row>
    <row r="297" spans="1:2" x14ac:dyDescent="0.25">
      <c r="A297" s="6">
        <v>292</v>
      </c>
      <c r="B297" s="6" t="str">
        <f>"00093402"</f>
        <v>00093402</v>
      </c>
    </row>
    <row r="298" spans="1:2" x14ac:dyDescent="0.25">
      <c r="A298" s="6">
        <v>293</v>
      </c>
      <c r="B298" s="6" t="str">
        <f>"00093621"</f>
        <v>00093621</v>
      </c>
    </row>
    <row r="299" spans="1:2" x14ac:dyDescent="0.25">
      <c r="A299" s="6">
        <v>294</v>
      </c>
      <c r="B299" s="6" t="str">
        <f>"00094468"</f>
        <v>00094468</v>
      </c>
    </row>
    <row r="300" spans="1:2" x14ac:dyDescent="0.25">
      <c r="A300" s="6">
        <v>295</v>
      </c>
      <c r="B300" s="6" t="str">
        <f>"00094484"</f>
        <v>00094484</v>
      </c>
    </row>
    <row r="301" spans="1:2" x14ac:dyDescent="0.25">
      <c r="A301" s="6">
        <v>296</v>
      </c>
      <c r="B301" s="6" t="str">
        <f>"00094779"</f>
        <v>00094779</v>
      </c>
    </row>
    <row r="302" spans="1:2" x14ac:dyDescent="0.25">
      <c r="A302" s="6">
        <v>297</v>
      </c>
      <c r="B302" s="6" t="str">
        <f>"00094797"</f>
        <v>00094797</v>
      </c>
    </row>
    <row r="303" spans="1:2" x14ac:dyDescent="0.25">
      <c r="A303" s="6">
        <v>298</v>
      </c>
      <c r="B303" s="6" t="str">
        <f>"00095270"</f>
        <v>00095270</v>
      </c>
    </row>
    <row r="304" spans="1:2" x14ac:dyDescent="0.25">
      <c r="A304" s="6">
        <v>299</v>
      </c>
      <c r="B304" s="6" t="str">
        <f>"00095282"</f>
        <v>00095282</v>
      </c>
    </row>
    <row r="305" spans="1:2" x14ac:dyDescent="0.25">
      <c r="A305" s="6">
        <v>300</v>
      </c>
      <c r="B305" s="6" t="str">
        <f>"00095697"</f>
        <v>00095697</v>
      </c>
    </row>
    <row r="306" spans="1:2" x14ac:dyDescent="0.25">
      <c r="A306" s="6">
        <v>301</v>
      </c>
      <c r="B306" s="6" t="str">
        <f>"00096390"</f>
        <v>00096390</v>
      </c>
    </row>
    <row r="307" spans="1:2" x14ac:dyDescent="0.25">
      <c r="A307" s="6">
        <v>302</v>
      </c>
      <c r="B307" s="6" t="str">
        <f>"00097349"</f>
        <v>00097349</v>
      </c>
    </row>
    <row r="308" spans="1:2" x14ac:dyDescent="0.25">
      <c r="A308" s="6">
        <v>303</v>
      </c>
      <c r="B308" s="6" t="str">
        <f>"00098185"</f>
        <v>00098185</v>
      </c>
    </row>
    <row r="309" spans="1:2" x14ac:dyDescent="0.25">
      <c r="A309" s="6">
        <v>304</v>
      </c>
      <c r="B309" s="6" t="str">
        <f>"00098657"</f>
        <v>00098657</v>
      </c>
    </row>
    <row r="310" spans="1:2" x14ac:dyDescent="0.25">
      <c r="A310" s="6">
        <v>305</v>
      </c>
      <c r="B310" s="6" t="str">
        <f>"00100160"</f>
        <v>00100160</v>
      </c>
    </row>
    <row r="311" spans="1:2" x14ac:dyDescent="0.25">
      <c r="A311" s="6">
        <v>306</v>
      </c>
      <c r="B311" s="6" t="str">
        <f>"00100831"</f>
        <v>00100831</v>
      </c>
    </row>
    <row r="312" spans="1:2" x14ac:dyDescent="0.25">
      <c r="A312" s="6">
        <v>307</v>
      </c>
      <c r="B312" s="6" t="str">
        <f>"00101547"</f>
        <v>00101547</v>
      </c>
    </row>
    <row r="313" spans="1:2" x14ac:dyDescent="0.25">
      <c r="A313" s="6">
        <v>308</v>
      </c>
      <c r="B313" s="6" t="str">
        <f>"00101857"</f>
        <v>00101857</v>
      </c>
    </row>
    <row r="314" spans="1:2" x14ac:dyDescent="0.25">
      <c r="A314" s="6">
        <v>309</v>
      </c>
      <c r="B314" s="6" t="str">
        <f>"00102111"</f>
        <v>00102111</v>
      </c>
    </row>
    <row r="315" spans="1:2" x14ac:dyDescent="0.25">
      <c r="A315" s="6">
        <v>310</v>
      </c>
      <c r="B315" s="6" t="str">
        <f>"00103091"</f>
        <v>00103091</v>
      </c>
    </row>
    <row r="316" spans="1:2" x14ac:dyDescent="0.25">
      <c r="A316" s="6">
        <v>311</v>
      </c>
      <c r="B316" s="6" t="str">
        <f>"00103170"</f>
        <v>00103170</v>
      </c>
    </row>
    <row r="317" spans="1:2" x14ac:dyDescent="0.25">
      <c r="A317" s="6">
        <v>312</v>
      </c>
      <c r="B317" s="6" t="str">
        <f>"00103422"</f>
        <v>00103422</v>
      </c>
    </row>
    <row r="318" spans="1:2" x14ac:dyDescent="0.25">
      <c r="A318" s="6">
        <v>313</v>
      </c>
      <c r="B318" s="6" t="str">
        <f>"00103507"</f>
        <v>00103507</v>
      </c>
    </row>
    <row r="319" spans="1:2" x14ac:dyDescent="0.25">
      <c r="A319" s="6">
        <v>314</v>
      </c>
      <c r="B319" s="6" t="str">
        <f>"00103643"</f>
        <v>00103643</v>
      </c>
    </row>
    <row r="320" spans="1:2" x14ac:dyDescent="0.25">
      <c r="A320" s="6">
        <v>315</v>
      </c>
      <c r="B320" s="6" t="str">
        <f>"00104018"</f>
        <v>00104018</v>
      </c>
    </row>
    <row r="321" spans="1:2" x14ac:dyDescent="0.25">
      <c r="A321" s="6">
        <v>316</v>
      </c>
      <c r="B321" s="6" t="str">
        <f>"00105709"</f>
        <v>00105709</v>
      </c>
    </row>
    <row r="322" spans="1:2" x14ac:dyDescent="0.25">
      <c r="A322" s="6">
        <v>317</v>
      </c>
      <c r="B322" s="6" t="str">
        <f>"00106885"</f>
        <v>00106885</v>
      </c>
    </row>
    <row r="323" spans="1:2" x14ac:dyDescent="0.25">
      <c r="A323" s="6">
        <v>318</v>
      </c>
      <c r="B323" s="6" t="str">
        <f>"00107309"</f>
        <v>00107309</v>
      </c>
    </row>
    <row r="324" spans="1:2" x14ac:dyDescent="0.25">
      <c r="A324" s="6">
        <v>319</v>
      </c>
      <c r="B324" s="6" t="str">
        <f>"00107407"</f>
        <v>00107407</v>
      </c>
    </row>
    <row r="325" spans="1:2" x14ac:dyDescent="0.25">
      <c r="A325" s="6">
        <v>320</v>
      </c>
      <c r="B325" s="6" t="str">
        <f>"00107670"</f>
        <v>00107670</v>
      </c>
    </row>
    <row r="326" spans="1:2" x14ac:dyDescent="0.25">
      <c r="A326" s="6">
        <v>321</v>
      </c>
      <c r="B326" s="6" t="str">
        <f>"00108109"</f>
        <v>00108109</v>
      </c>
    </row>
    <row r="327" spans="1:2" x14ac:dyDescent="0.25">
      <c r="A327" s="6">
        <v>322</v>
      </c>
      <c r="B327" s="6" t="str">
        <f>"00108558"</f>
        <v>00108558</v>
      </c>
    </row>
    <row r="328" spans="1:2" x14ac:dyDescent="0.25">
      <c r="A328" s="6">
        <v>323</v>
      </c>
      <c r="B328" s="6" t="str">
        <f>"00108674"</f>
        <v>00108674</v>
      </c>
    </row>
    <row r="329" spans="1:2" x14ac:dyDescent="0.25">
      <c r="A329" s="6">
        <v>324</v>
      </c>
      <c r="B329" s="6" t="str">
        <f>"00109138"</f>
        <v>00109138</v>
      </c>
    </row>
    <row r="330" spans="1:2" x14ac:dyDescent="0.25">
      <c r="A330" s="6">
        <v>325</v>
      </c>
      <c r="B330" s="6" t="str">
        <f>"00109255"</f>
        <v>00109255</v>
      </c>
    </row>
    <row r="331" spans="1:2" x14ac:dyDescent="0.25">
      <c r="A331" s="6">
        <v>326</v>
      </c>
      <c r="B331" s="6" t="str">
        <f>"00109408"</f>
        <v>00109408</v>
      </c>
    </row>
    <row r="332" spans="1:2" x14ac:dyDescent="0.25">
      <c r="A332" s="6">
        <v>327</v>
      </c>
      <c r="B332" s="6" t="str">
        <f>"00109731"</f>
        <v>00109731</v>
      </c>
    </row>
    <row r="333" spans="1:2" x14ac:dyDescent="0.25">
      <c r="A333" s="6">
        <v>328</v>
      </c>
      <c r="B333" s="6" t="str">
        <f>"00109939"</f>
        <v>00109939</v>
      </c>
    </row>
    <row r="334" spans="1:2" x14ac:dyDescent="0.25">
      <c r="A334" s="6">
        <v>329</v>
      </c>
      <c r="B334" s="6" t="str">
        <f>"00109993"</f>
        <v>00109993</v>
      </c>
    </row>
    <row r="335" spans="1:2" x14ac:dyDescent="0.25">
      <c r="A335" s="6">
        <v>330</v>
      </c>
      <c r="B335" s="6" t="str">
        <f>"00110320"</f>
        <v>00110320</v>
      </c>
    </row>
    <row r="336" spans="1:2" x14ac:dyDescent="0.25">
      <c r="A336" s="6">
        <v>331</v>
      </c>
      <c r="B336" s="6" t="str">
        <f>"00110330"</f>
        <v>00110330</v>
      </c>
    </row>
    <row r="337" spans="1:2" x14ac:dyDescent="0.25">
      <c r="A337" s="6">
        <v>332</v>
      </c>
      <c r="B337" s="6" t="str">
        <f>"00110401"</f>
        <v>00110401</v>
      </c>
    </row>
    <row r="338" spans="1:2" x14ac:dyDescent="0.25">
      <c r="A338" s="6">
        <v>333</v>
      </c>
      <c r="B338" s="6" t="str">
        <f>"00110689"</f>
        <v>00110689</v>
      </c>
    </row>
    <row r="339" spans="1:2" x14ac:dyDescent="0.25">
      <c r="A339" s="6">
        <v>334</v>
      </c>
      <c r="B339" s="6" t="str">
        <f>"00111320"</f>
        <v>00111320</v>
      </c>
    </row>
    <row r="340" spans="1:2" x14ac:dyDescent="0.25">
      <c r="A340" s="6">
        <v>335</v>
      </c>
      <c r="B340" s="6" t="str">
        <f>"00111819"</f>
        <v>00111819</v>
      </c>
    </row>
    <row r="341" spans="1:2" x14ac:dyDescent="0.25">
      <c r="A341" s="6">
        <v>336</v>
      </c>
      <c r="B341" s="6" t="str">
        <f>"00112372"</f>
        <v>00112372</v>
      </c>
    </row>
    <row r="342" spans="1:2" x14ac:dyDescent="0.25">
      <c r="A342" s="6">
        <v>337</v>
      </c>
      <c r="B342" s="6" t="str">
        <f>"00114214"</f>
        <v>00114214</v>
      </c>
    </row>
    <row r="343" spans="1:2" x14ac:dyDescent="0.25">
      <c r="A343" s="6">
        <v>338</v>
      </c>
      <c r="B343" s="6" t="str">
        <f>"00114316"</f>
        <v>00114316</v>
      </c>
    </row>
    <row r="344" spans="1:2" x14ac:dyDescent="0.25">
      <c r="A344" s="6">
        <v>339</v>
      </c>
      <c r="B344" s="6" t="str">
        <f>"00114654"</f>
        <v>00114654</v>
      </c>
    </row>
    <row r="345" spans="1:2" x14ac:dyDescent="0.25">
      <c r="A345" s="6">
        <v>340</v>
      </c>
      <c r="B345" s="6" t="str">
        <f>"00114678"</f>
        <v>00114678</v>
      </c>
    </row>
    <row r="346" spans="1:2" x14ac:dyDescent="0.25">
      <c r="A346" s="6">
        <v>341</v>
      </c>
      <c r="B346" s="6" t="str">
        <f>"00115110"</f>
        <v>00115110</v>
      </c>
    </row>
    <row r="347" spans="1:2" x14ac:dyDescent="0.25">
      <c r="A347" s="6">
        <v>342</v>
      </c>
      <c r="B347" s="6" t="str">
        <f>"00116864"</f>
        <v>00116864</v>
      </c>
    </row>
    <row r="348" spans="1:2" x14ac:dyDescent="0.25">
      <c r="A348" s="6">
        <v>343</v>
      </c>
      <c r="B348" s="6" t="str">
        <f>"00117641"</f>
        <v>00117641</v>
      </c>
    </row>
    <row r="349" spans="1:2" x14ac:dyDescent="0.25">
      <c r="A349" s="6">
        <v>344</v>
      </c>
      <c r="B349" s="6" t="str">
        <f>"00118083"</f>
        <v>00118083</v>
      </c>
    </row>
    <row r="350" spans="1:2" x14ac:dyDescent="0.25">
      <c r="A350" s="6">
        <v>345</v>
      </c>
      <c r="B350" s="6" t="str">
        <f>"00118143"</f>
        <v>00118143</v>
      </c>
    </row>
    <row r="351" spans="1:2" x14ac:dyDescent="0.25">
      <c r="A351" s="6">
        <v>346</v>
      </c>
      <c r="B351" s="6" t="str">
        <f>"00118256"</f>
        <v>00118256</v>
      </c>
    </row>
    <row r="352" spans="1:2" x14ac:dyDescent="0.25">
      <c r="A352" s="6">
        <v>347</v>
      </c>
      <c r="B352" s="6" t="str">
        <f>"00118926"</f>
        <v>00118926</v>
      </c>
    </row>
    <row r="353" spans="1:2" x14ac:dyDescent="0.25">
      <c r="A353" s="6">
        <v>348</v>
      </c>
      <c r="B353" s="6" t="str">
        <f>"00119111"</f>
        <v>00119111</v>
      </c>
    </row>
    <row r="354" spans="1:2" x14ac:dyDescent="0.25">
      <c r="A354" s="6">
        <v>349</v>
      </c>
      <c r="B354" s="6" t="str">
        <f>"00119234"</f>
        <v>00119234</v>
      </c>
    </row>
    <row r="355" spans="1:2" x14ac:dyDescent="0.25">
      <c r="A355" s="6">
        <v>350</v>
      </c>
      <c r="B355" s="6" t="str">
        <f>"00119390"</f>
        <v>00119390</v>
      </c>
    </row>
    <row r="356" spans="1:2" x14ac:dyDescent="0.25">
      <c r="A356" s="6">
        <v>351</v>
      </c>
      <c r="B356" s="6" t="str">
        <f>"00119658"</f>
        <v>00119658</v>
      </c>
    </row>
    <row r="357" spans="1:2" x14ac:dyDescent="0.25">
      <c r="A357" s="6">
        <v>352</v>
      </c>
      <c r="B357" s="6" t="str">
        <f>"00120346"</f>
        <v>00120346</v>
      </c>
    </row>
    <row r="358" spans="1:2" x14ac:dyDescent="0.25">
      <c r="A358" s="6">
        <v>353</v>
      </c>
      <c r="B358" s="6" t="str">
        <f>"00120492"</f>
        <v>00120492</v>
      </c>
    </row>
    <row r="359" spans="1:2" x14ac:dyDescent="0.25">
      <c r="A359" s="6">
        <v>354</v>
      </c>
      <c r="B359" s="6" t="str">
        <f>"00120620"</f>
        <v>00120620</v>
      </c>
    </row>
    <row r="360" spans="1:2" x14ac:dyDescent="0.25">
      <c r="A360" s="6">
        <v>355</v>
      </c>
      <c r="B360" s="6" t="str">
        <f>"00120667"</f>
        <v>00120667</v>
      </c>
    </row>
    <row r="361" spans="1:2" x14ac:dyDescent="0.25">
      <c r="A361" s="6">
        <v>356</v>
      </c>
      <c r="B361" s="6" t="str">
        <f>"00120729"</f>
        <v>00120729</v>
      </c>
    </row>
    <row r="362" spans="1:2" x14ac:dyDescent="0.25">
      <c r="A362" s="6">
        <v>357</v>
      </c>
      <c r="B362" s="6" t="str">
        <f>"00120782"</f>
        <v>00120782</v>
      </c>
    </row>
    <row r="363" spans="1:2" x14ac:dyDescent="0.25">
      <c r="A363" s="6">
        <v>358</v>
      </c>
      <c r="B363" s="6" t="str">
        <f>"00120971"</f>
        <v>00120971</v>
      </c>
    </row>
    <row r="364" spans="1:2" x14ac:dyDescent="0.25">
      <c r="A364" s="6">
        <v>359</v>
      </c>
      <c r="B364" s="6" t="str">
        <f>"00121399"</f>
        <v>00121399</v>
      </c>
    </row>
    <row r="365" spans="1:2" x14ac:dyDescent="0.25">
      <c r="A365" s="6">
        <v>360</v>
      </c>
      <c r="B365" s="6" t="str">
        <f>"00121756"</f>
        <v>00121756</v>
      </c>
    </row>
    <row r="366" spans="1:2" x14ac:dyDescent="0.25">
      <c r="A366" s="6">
        <v>361</v>
      </c>
      <c r="B366" s="6" t="str">
        <f>"00121819"</f>
        <v>00121819</v>
      </c>
    </row>
    <row r="367" spans="1:2" x14ac:dyDescent="0.25">
      <c r="A367" s="6">
        <v>362</v>
      </c>
      <c r="B367" s="6" t="str">
        <f>"00122369"</f>
        <v>00122369</v>
      </c>
    </row>
    <row r="368" spans="1:2" x14ac:dyDescent="0.25">
      <c r="A368" s="6">
        <v>363</v>
      </c>
      <c r="B368" s="6" t="str">
        <f>"00122562"</f>
        <v>00122562</v>
      </c>
    </row>
    <row r="369" spans="1:2" x14ac:dyDescent="0.25">
      <c r="A369" s="6">
        <v>364</v>
      </c>
      <c r="B369" s="6" t="str">
        <f>"00122946"</f>
        <v>00122946</v>
      </c>
    </row>
    <row r="370" spans="1:2" x14ac:dyDescent="0.25">
      <c r="A370" s="6">
        <v>365</v>
      </c>
      <c r="B370" s="6" t="str">
        <f>"00123480"</f>
        <v>00123480</v>
      </c>
    </row>
    <row r="371" spans="1:2" x14ac:dyDescent="0.25">
      <c r="A371" s="6">
        <v>366</v>
      </c>
      <c r="B371" s="6" t="str">
        <f>"00124415"</f>
        <v>00124415</v>
      </c>
    </row>
    <row r="372" spans="1:2" x14ac:dyDescent="0.25">
      <c r="A372" s="6">
        <v>367</v>
      </c>
      <c r="B372" s="6" t="str">
        <f>"00124598"</f>
        <v>00124598</v>
      </c>
    </row>
    <row r="373" spans="1:2" x14ac:dyDescent="0.25">
      <c r="A373" s="6">
        <v>368</v>
      </c>
      <c r="B373" s="6" t="str">
        <f>"00124757"</f>
        <v>00124757</v>
      </c>
    </row>
    <row r="374" spans="1:2" x14ac:dyDescent="0.25">
      <c r="A374" s="6">
        <v>369</v>
      </c>
      <c r="B374" s="6" t="str">
        <f>"00125165"</f>
        <v>00125165</v>
      </c>
    </row>
    <row r="375" spans="1:2" x14ac:dyDescent="0.25">
      <c r="A375" s="6">
        <v>370</v>
      </c>
      <c r="B375" s="6" t="str">
        <f>"00125365"</f>
        <v>00125365</v>
      </c>
    </row>
    <row r="376" spans="1:2" x14ac:dyDescent="0.25">
      <c r="A376" s="6">
        <v>371</v>
      </c>
      <c r="B376" s="6" t="str">
        <f>"00125919"</f>
        <v>00125919</v>
      </c>
    </row>
    <row r="377" spans="1:2" x14ac:dyDescent="0.25">
      <c r="A377" s="6">
        <v>372</v>
      </c>
      <c r="B377" s="6" t="str">
        <f>"00126397"</f>
        <v>00126397</v>
      </c>
    </row>
    <row r="378" spans="1:2" x14ac:dyDescent="0.25">
      <c r="A378" s="6">
        <v>373</v>
      </c>
      <c r="B378" s="6" t="str">
        <f>"00126438"</f>
        <v>00126438</v>
      </c>
    </row>
    <row r="379" spans="1:2" x14ac:dyDescent="0.25">
      <c r="A379" s="6">
        <v>374</v>
      </c>
      <c r="B379" s="6" t="str">
        <f>"00126786"</f>
        <v>00126786</v>
      </c>
    </row>
    <row r="380" spans="1:2" x14ac:dyDescent="0.25">
      <c r="A380" s="6">
        <v>375</v>
      </c>
      <c r="B380" s="6" t="str">
        <f>"00126993"</f>
        <v>00126993</v>
      </c>
    </row>
    <row r="381" spans="1:2" x14ac:dyDescent="0.25">
      <c r="A381" s="6">
        <v>376</v>
      </c>
      <c r="B381" s="6" t="str">
        <f>"00127220"</f>
        <v>00127220</v>
      </c>
    </row>
    <row r="382" spans="1:2" x14ac:dyDescent="0.25">
      <c r="A382" s="6">
        <v>377</v>
      </c>
      <c r="B382" s="6" t="str">
        <f>"00128272"</f>
        <v>00128272</v>
      </c>
    </row>
    <row r="383" spans="1:2" x14ac:dyDescent="0.25">
      <c r="A383" s="6">
        <v>378</v>
      </c>
      <c r="B383" s="6" t="str">
        <f>"00128947"</f>
        <v>00128947</v>
      </c>
    </row>
    <row r="384" spans="1:2" x14ac:dyDescent="0.25">
      <c r="A384" s="6">
        <v>379</v>
      </c>
      <c r="B384" s="6" t="str">
        <f>"00129077"</f>
        <v>00129077</v>
      </c>
    </row>
    <row r="385" spans="1:2" x14ac:dyDescent="0.25">
      <c r="A385" s="6">
        <v>380</v>
      </c>
      <c r="B385" s="6" t="str">
        <f>"00129411"</f>
        <v>00129411</v>
      </c>
    </row>
    <row r="386" spans="1:2" x14ac:dyDescent="0.25">
      <c r="A386" s="6">
        <v>381</v>
      </c>
      <c r="B386" s="6" t="str">
        <f>"00129715"</f>
        <v>00129715</v>
      </c>
    </row>
    <row r="387" spans="1:2" x14ac:dyDescent="0.25">
      <c r="A387" s="6">
        <v>382</v>
      </c>
      <c r="B387" s="6" t="str">
        <f>"00129719"</f>
        <v>00129719</v>
      </c>
    </row>
    <row r="388" spans="1:2" x14ac:dyDescent="0.25">
      <c r="A388" s="6">
        <v>383</v>
      </c>
      <c r="B388" s="6" t="str">
        <f>"00129999"</f>
        <v>00129999</v>
      </c>
    </row>
    <row r="389" spans="1:2" x14ac:dyDescent="0.25">
      <c r="A389" s="6">
        <v>384</v>
      </c>
      <c r="B389" s="6" t="str">
        <f>"00130007"</f>
        <v>00130007</v>
      </c>
    </row>
    <row r="390" spans="1:2" x14ac:dyDescent="0.25">
      <c r="A390" s="6">
        <v>385</v>
      </c>
      <c r="B390" s="6" t="str">
        <f>"00130160"</f>
        <v>00130160</v>
      </c>
    </row>
    <row r="391" spans="1:2" x14ac:dyDescent="0.25">
      <c r="A391" s="6">
        <v>386</v>
      </c>
      <c r="B391" s="6" t="str">
        <f>"00130304"</f>
        <v>00130304</v>
      </c>
    </row>
    <row r="392" spans="1:2" x14ac:dyDescent="0.25">
      <c r="A392" s="6">
        <v>387</v>
      </c>
      <c r="B392" s="6" t="str">
        <f>"00131124"</f>
        <v>00131124</v>
      </c>
    </row>
    <row r="393" spans="1:2" x14ac:dyDescent="0.25">
      <c r="A393" s="6">
        <v>388</v>
      </c>
      <c r="B393" s="6" t="str">
        <f>"00132312"</f>
        <v>00132312</v>
      </c>
    </row>
    <row r="394" spans="1:2" x14ac:dyDescent="0.25">
      <c r="A394" s="6">
        <v>389</v>
      </c>
      <c r="B394" s="6" t="str">
        <f>"00133209"</f>
        <v>00133209</v>
      </c>
    </row>
    <row r="395" spans="1:2" x14ac:dyDescent="0.25">
      <c r="A395" s="6">
        <v>390</v>
      </c>
      <c r="B395" s="6" t="str">
        <f>"00134864"</f>
        <v>00134864</v>
      </c>
    </row>
    <row r="396" spans="1:2" x14ac:dyDescent="0.25">
      <c r="A396" s="6">
        <v>391</v>
      </c>
      <c r="B396" s="6" t="str">
        <f>"00135143"</f>
        <v>00135143</v>
      </c>
    </row>
    <row r="397" spans="1:2" x14ac:dyDescent="0.25">
      <c r="A397" s="6">
        <v>392</v>
      </c>
      <c r="B397" s="6" t="str">
        <f>"00137095"</f>
        <v>00137095</v>
      </c>
    </row>
    <row r="398" spans="1:2" x14ac:dyDescent="0.25">
      <c r="A398" s="6">
        <v>393</v>
      </c>
      <c r="B398" s="6" t="str">
        <f>"00137852"</f>
        <v>00137852</v>
      </c>
    </row>
    <row r="399" spans="1:2" x14ac:dyDescent="0.25">
      <c r="A399" s="6">
        <v>394</v>
      </c>
      <c r="B399" s="6" t="str">
        <f>"00137973"</f>
        <v>00137973</v>
      </c>
    </row>
    <row r="400" spans="1:2" x14ac:dyDescent="0.25">
      <c r="A400" s="6">
        <v>395</v>
      </c>
      <c r="B400" s="6" t="str">
        <f>"00138092"</f>
        <v>00138092</v>
      </c>
    </row>
    <row r="401" spans="1:2" x14ac:dyDescent="0.25">
      <c r="A401" s="6">
        <v>396</v>
      </c>
      <c r="B401" s="6" t="str">
        <f>"00138114"</f>
        <v>00138114</v>
      </c>
    </row>
    <row r="402" spans="1:2" x14ac:dyDescent="0.25">
      <c r="A402" s="6">
        <v>397</v>
      </c>
      <c r="B402" s="6" t="str">
        <f>"00138145"</f>
        <v>00138145</v>
      </c>
    </row>
    <row r="403" spans="1:2" x14ac:dyDescent="0.25">
      <c r="A403" s="6">
        <v>398</v>
      </c>
      <c r="B403" s="6" t="str">
        <f>"00138257"</f>
        <v>00138257</v>
      </c>
    </row>
    <row r="404" spans="1:2" x14ac:dyDescent="0.25">
      <c r="A404" s="6">
        <v>399</v>
      </c>
      <c r="B404" s="6" t="str">
        <f>"00138296"</f>
        <v>00138296</v>
      </c>
    </row>
    <row r="405" spans="1:2" x14ac:dyDescent="0.25">
      <c r="A405" s="6">
        <v>400</v>
      </c>
      <c r="B405" s="6" t="str">
        <f>"00139360"</f>
        <v>00139360</v>
      </c>
    </row>
    <row r="406" spans="1:2" x14ac:dyDescent="0.25">
      <c r="A406" s="6">
        <v>401</v>
      </c>
      <c r="B406" s="6" t="str">
        <f>"00139685"</f>
        <v>00139685</v>
      </c>
    </row>
    <row r="407" spans="1:2" x14ac:dyDescent="0.25">
      <c r="A407" s="6">
        <v>402</v>
      </c>
      <c r="B407" s="6" t="str">
        <f>"00139900"</f>
        <v>00139900</v>
      </c>
    </row>
    <row r="408" spans="1:2" x14ac:dyDescent="0.25">
      <c r="A408" s="6">
        <v>403</v>
      </c>
      <c r="B408" s="6" t="str">
        <f>"00140012"</f>
        <v>00140012</v>
      </c>
    </row>
    <row r="409" spans="1:2" x14ac:dyDescent="0.25">
      <c r="A409" s="6">
        <v>404</v>
      </c>
      <c r="B409" s="6" t="str">
        <f>"00140140"</f>
        <v>00140140</v>
      </c>
    </row>
    <row r="410" spans="1:2" x14ac:dyDescent="0.25">
      <c r="A410" s="6">
        <v>405</v>
      </c>
      <c r="B410" s="6" t="str">
        <f>"00140203"</f>
        <v>00140203</v>
      </c>
    </row>
    <row r="411" spans="1:2" x14ac:dyDescent="0.25">
      <c r="A411" s="6">
        <v>406</v>
      </c>
      <c r="B411" s="6" t="str">
        <f>"00140243"</f>
        <v>00140243</v>
      </c>
    </row>
    <row r="412" spans="1:2" x14ac:dyDescent="0.25">
      <c r="A412" s="6">
        <v>407</v>
      </c>
      <c r="B412" s="6" t="str">
        <f>"00140276"</f>
        <v>00140276</v>
      </c>
    </row>
    <row r="413" spans="1:2" x14ac:dyDescent="0.25">
      <c r="A413" s="6">
        <v>408</v>
      </c>
      <c r="B413" s="6" t="str">
        <f>"00140393"</f>
        <v>00140393</v>
      </c>
    </row>
    <row r="414" spans="1:2" x14ac:dyDescent="0.25">
      <c r="A414" s="6">
        <v>409</v>
      </c>
      <c r="B414" s="6" t="str">
        <f>"00140402"</f>
        <v>00140402</v>
      </c>
    </row>
    <row r="415" spans="1:2" x14ac:dyDescent="0.25">
      <c r="A415" s="6">
        <v>410</v>
      </c>
      <c r="B415" s="6" t="str">
        <f>"00140465"</f>
        <v>00140465</v>
      </c>
    </row>
    <row r="416" spans="1:2" x14ac:dyDescent="0.25">
      <c r="A416" s="6">
        <v>411</v>
      </c>
      <c r="B416" s="6" t="str">
        <f>"00140927"</f>
        <v>00140927</v>
      </c>
    </row>
    <row r="417" spans="1:2" x14ac:dyDescent="0.25">
      <c r="A417" s="6">
        <v>412</v>
      </c>
      <c r="B417" s="6" t="str">
        <f>"00140948"</f>
        <v>00140948</v>
      </c>
    </row>
    <row r="418" spans="1:2" x14ac:dyDescent="0.25">
      <c r="A418" s="6">
        <v>413</v>
      </c>
      <c r="B418" s="6" t="str">
        <f>"00140989"</f>
        <v>00140989</v>
      </c>
    </row>
    <row r="419" spans="1:2" x14ac:dyDescent="0.25">
      <c r="A419" s="6">
        <v>414</v>
      </c>
      <c r="B419" s="6" t="str">
        <f>"00141054"</f>
        <v>00141054</v>
      </c>
    </row>
    <row r="420" spans="1:2" x14ac:dyDescent="0.25">
      <c r="A420" s="6">
        <v>415</v>
      </c>
      <c r="B420" s="6" t="str">
        <f>"00141089"</f>
        <v>00141089</v>
      </c>
    </row>
    <row r="421" spans="1:2" x14ac:dyDescent="0.25">
      <c r="A421" s="6">
        <v>416</v>
      </c>
      <c r="B421" s="6" t="str">
        <f>"00141203"</f>
        <v>00141203</v>
      </c>
    </row>
    <row r="422" spans="1:2" x14ac:dyDescent="0.25">
      <c r="A422" s="6">
        <v>417</v>
      </c>
      <c r="B422" s="6" t="str">
        <f>"00141234"</f>
        <v>00141234</v>
      </c>
    </row>
    <row r="423" spans="1:2" x14ac:dyDescent="0.25">
      <c r="A423" s="6">
        <v>418</v>
      </c>
      <c r="B423" s="6" t="str">
        <f>"00141287"</f>
        <v>00141287</v>
      </c>
    </row>
    <row r="424" spans="1:2" x14ac:dyDescent="0.25">
      <c r="A424" s="6">
        <v>419</v>
      </c>
      <c r="B424" s="6" t="str">
        <f>"00141296"</f>
        <v>00141296</v>
      </c>
    </row>
    <row r="425" spans="1:2" x14ac:dyDescent="0.25">
      <c r="A425" s="6">
        <v>420</v>
      </c>
      <c r="B425" s="6" t="str">
        <f>"00141468"</f>
        <v>00141468</v>
      </c>
    </row>
    <row r="426" spans="1:2" x14ac:dyDescent="0.25">
      <c r="A426" s="6">
        <v>421</v>
      </c>
      <c r="B426" s="6" t="str">
        <f>"00141494"</f>
        <v>00141494</v>
      </c>
    </row>
    <row r="427" spans="1:2" x14ac:dyDescent="0.25">
      <c r="A427" s="6">
        <v>422</v>
      </c>
      <c r="B427" s="6" t="str">
        <f>"00141651"</f>
        <v>00141651</v>
      </c>
    </row>
    <row r="428" spans="1:2" x14ac:dyDescent="0.25">
      <c r="A428" s="6">
        <v>423</v>
      </c>
      <c r="B428" s="6" t="str">
        <f>"00141672"</f>
        <v>00141672</v>
      </c>
    </row>
    <row r="429" spans="1:2" x14ac:dyDescent="0.25">
      <c r="A429" s="6">
        <v>424</v>
      </c>
      <c r="B429" s="6" t="str">
        <f>"00141805"</f>
        <v>00141805</v>
      </c>
    </row>
    <row r="430" spans="1:2" x14ac:dyDescent="0.25">
      <c r="A430" s="6">
        <v>425</v>
      </c>
      <c r="B430" s="6" t="str">
        <f>"00141971"</f>
        <v>00141971</v>
      </c>
    </row>
    <row r="431" spans="1:2" x14ac:dyDescent="0.25">
      <c r="A431" s="6">
        <v>426</v>
      </c>
      <c r="B431" s="6" t="str">
        <f>"00142401"</f>
        <v>00142401</v>
      </c>
    </row>
    <row r="432" spans="1:2" x14ac:dyDescent="0.25">
      <c r="A432" s="6">
        <v>427</v>
      </c>
      <c r="B432" s="6" t="str">
        <f>"00142437"</f>
        <v>00142437</v>
      </c>
    </row>
    <row r="433" spans="1:2" x14ac:dyDescent="0.25">
      <c r="A433" s="6">
        <v>428</v>
      </c>
      <c r="B433" s="6" t="str">
        <f>"00142640"</f>
        <v>00142640</v>
      </c>
    </row>
    <row r="434" spans="1:2" x14ac:dyDescent="0.25">
      <c r="A434" s="6">
        <v>429</v>
      </c>
      <c r="B434" s="6" t="str">
        <f>"00142685"</f>
        <v>00142685</v>
      </c>
    </row>
    <row r="435" spans="1:2" x14ac:dyDescent="0.25">
      <c r="A435" s="6">
        <v>430</v>
      </c>
      <c r="B435" s="6" t="str">
        <f>"00142760"</f>
        <v>00142760</v>
      </c>
    </row>
    <row r="436" spans="1:2" x14ac:dyDescent="0.25">
      <c r="A436" s="6">
        <v>431</v>
      </c>
      <c r="B436" s="6" t="str">
        <f>"00142761"</f>
        <v>00142761</v>
      </c>
    </row>
    <row r="437" spans="1:2" x14ac:dyDescent="0.25">
      <c r="A437" s="6">
        <v>432</v>
      </c>
      <c r="B437" s="6" t="str">
        <f>"00143013"</f>
        <v>00143013</v>
      </c>
    </row>
    <row r="438" spans="1:2" x14ac:dyDescent="0.25">
      <c r="A438" s="6">
        <v>433</v>
      </c>
      <c r="B438" s="6" t="str">
        <f>"00143182"</f>
        <v>00143182</v>
      </c>
    </row>
    <row r="439" spans="1:2" x14ac:dyDescent="0.25">
      <c r="A439" s="6">
        <v>434</v>
      </c>
      <c r="B439" s="6" t="str">
        <f>"00143260"</f>
        <v>00143260</v>
      </c>
    </row>
    <row r="440" spans="1:2" x14ac:dyDescent="0.25">
      <c r="A440" s="6">
        <v>435</v>
      </c>
      <c r="B440" s="6" t="str">
        <f>"00143316"</f>
        <v>00143316</v>
      </c>
    </row>
    <row r="441" spans="1:2" x14ac:dyDescent="0.25">
      <c r="A441" s="6">
        <v>436</v>
      </c>
      <c r="B441" s="6" t="str">
        <f>"00143512"</f>
        <v>00143512</v>
      </c>
    </row>
    <row r="442" spans="1:2" x14ac:dyDescent="0.25">
      <c r="A442" s="6">
        <v>437</v>
      </c>
      <c r="B442" s="6" t="str">
        <f>"00143522"</f>
        <v>00143522</v>
      </c>
    </row>
    <row r="443" spans="1:2" x14ac:dyDescent="0.25">
      <c r="A443" s="6">
        <v>438</v>
      </c>
      <c r="B443" s="6" t="str">
        <f>"00143561"</f>
        <v>00143561</v>
      </c>
    </row>
    <row r="444" spans="1:2" x14ac:dyDescent="0.25">
      <c r="A444" s="6">
        <v>439</v>
      </c>
      <c r="B444" s="6" t="str">
        <f>"00143596"</f>
        <v>00143596</v>
      </c>
    </row>
    <row r="445" spans="1:2" x14ac:dyDescent="0.25">
      <c r="A445" s="6">
        <v>440</v>
      </c>
      <c r="B445" s="6" t="str">
        <f>"00143711"</f>
        <v>00143711</v>
      </c>
    </row>
    <row r="446" spans="1:2" x14ac:dyDescent="0.25">
      <c r="A446" s="6">
        <v>441</v>
      </c>
      <c r="B446" s="6" t="str">
        <f>"00143801"</f>
        <v>00143801</v>
      </c>
    </row>
    <row r="447" spans="1:2" x14ac:dyDescent="0.25">
      <c r="A447" s="6">
        <v>442</v>
      </c>
      <c r="B447" s="6" t="str">
        <f>"00143922"</f>
        <v>00143922</v>
      </c>
    </row>
    <row r="448" spans="1:2" x14ac:dyDescent="0.25">
      <c r="A448" s="6">
        <v>443</v>
      </c>
      <c r="B448" s="6" t="str">
        <f>"00143959"</f>
        <v>00143959</v>
      </c>
    </row>
    <row r="449" spans="1:2" x14ac:dyDescent="0.25">
      <c r="A449" s="6">
        <v>444</v>
      </c>
      <c r="B449" s="6" t="str">
        <f>"00144219"</f>
        <v>00144219</v>
      </c>
    </row>
    <row r="450" spans="1:2" x14ac:dyDescent="0.25">
      <c r="A450" s="6">
        <v>445</v>
      </c>
      <c r="B450" s="6" t="str">
        <f>"00144311"</f>
        <v>00144311</v>
      </c>
    </row>
    <row r="451" spans="1:2" x14ac:dyDescent="0.25">
      <c r="A451" s="6">
        <v>446</v>
      </c>
      <c r="B451" s="6" t="str">
        <f>"00144654"</f>
        <v>00144654</v>
      </c>
    </row>
    <row r="452" spans="1:2" x14ac:dyDescent="0.25">
      <c r="A452" s="6">
        <v>447</v>
      </c>
      <c r="B452" s="6" t="str">
        <f>"00144706"</f>
        <v>00144706</v>
      </c>
    </row>
    <row r="453" spans="1:2" x14ac:dyDescent="0.25">
      <c r="A453" s="6">
        <v>448</v>
      </c>
      <c r="B453" s="6" t="str">
        <f>"00144817"</f>
        <v>00144817</v>
      </c>
    </row>
    <row r="454" spans="1:2" x14ac:dyDescent="0.25">
      <c r="A454" s="6">
        <v>449</v>
      </c>
      <c r="B454" s="6" t="str">
        <f>"00144938"</f>
        <v>00144938</v>
      </c>
    </row>
    <row r="455" spans="1:2" x14ac:dyDescent="0.25">
      <c r="A455" s="6">
        <v>450</v>
      </c>
      <c r="B455" s="6" t="str">
        <f>"00144976"</f>
        <v>00144976</v>
      </c>
    </row>
    <row r="456" spans="1:2" x14ac:dyDescent="0.25">
      <c r="A456" s="6">
        <v>451</v>
      </c>
      <c r="B456" s="6" t="str">
        <f>"00145060"</f>
        <v>00145060</v>
      </c>
    </row>
    <row r="457" spans="1:2" x14ac:dyDescent="0.25">
      <c r="A457" s="6">
        <v>452</v>
      </c>
      <c r="B457" s="6" t="str">
        <f>"00145114"</f>
        <v>00145114</v>
      </c>
    </row>
    <row r="458" spans="1:2" x14ac:dyDescent="0.25">
      <c r="A458" s="6">
        <v>453</v>
      </c>
      <c r="B458" s="6" t="str">
        <f>"00145155"</f>
        <v>00145155</v>
      </c>
    </row>
    <row r="459" spans="1:2" x14ac:dyDescent="0.25">
      <c r="A459" s="6">
        <v>454</v>
      </c>
      <c r="B459" s="6" t="str">
        <f>"00145388"</f>
        <v>00145388</v>
      </c>
    </row>
    <row r="460" spans="1:2" x14ac:dyDescent="0.25">
      <c r="A460" s="6">
        <v>455</v>
      </c>
      <c r="B460" s="6" t="str">
        <f>"00145425"</f>
        <v>00145425</v>
      </c>
    </row>
    <row r="461" spans="1:2" x14ac:dyDescent="0.25">
      <c r="A461" s="6">
        <v>456</v>
      </c>
      <c r="B461" s="6" t="str">
        <f>"00145645"</f>
        <v>00145645</v>
      </c>
    </row>
    <row r="462" spans="1:2" x14ac:dyDescent="0.25">
      <c r="A462" s="6">
        <v>457</v>
      </c>
      <c r="B462" s="6" t="str">
        <f>"00145650"</f>
        <v>00145650</v>
      </c>
    </row>
    <row r="463" spans="1:2" x14ac:dyDescent="0.25">
      <c r="A463" s="6">
        <v>458</v>
      </c>
      <c r="B463" s="6" t="str">
        <f>"00145684"</f>
        <v>00145684</v>
      </c>
    </row>
    <row r="464" spans="1:2" x14ac:dyDescent="0.25">
      <c r="A464" s="6">
        <v>459</v>
      </c>
      <c r="B464" s="6" t="str">
        <f>"00145833"</f>
        <v>00145833</v>
      </c>
    </row>
    <row r="465" spans="1:2" x14ac:dyDescent="0.25">
      <c r="A465" s="6">
        <v>460</v>
      </c>
      <c r="B465" s="6" t="str">
        <f>"00145926"</f>
        <v>00145926</v>
      </c>
    </row>
    <row r="466" spans="1:2" x14ac:dyDescent="0.25">
      <c r="A466" s="6">
        <v>461</v>
      </c>
      <c r="B466" s="6" t="str">
        <f>"00145971"</f>
        <v>00145971</v>
      </c>
    </row>
    <row r="467" spans="1:2" x14ac:dyDescent="0.25">
      <c r="A467" s="6">
        <v>462</v>
      </c>
      <c r="B467" s="6" t="str">
        <f>"00146084"</f>
        <v>00146084</v>
      </c>
    </row>
    <row r="468" spans="1:2" x14ac:dyDescent="0.25">
      <c r="A468" s="6">
        <v>463</v>
      </c>
      <c r="B468" s="6" t="str">
        <f>"00146272"</f>
        <v>00146272</v>
      </c>
    </row>
    <row r="469" spans="1:2" x14ac:dyDescent="0.25">
      <c r="A469" s="6">
        <v>464</v>
      </c>
      <c r="B469" s="6" t="str">
        <f>"00146557"</f>
        <v>00146557</v>
      </c>
    </row>
    <row r="470" spans="1:2" x14ac:dyDescent="0.25">
      <c r="A470" s="6">
        <v>465</v>
      </c>
      <c r="B470" s="6" t="str">
        <f>"00146598"</f>
        <v>00146598</v>
      </c>
    </row>
    <row r="471" spans="1:2" x14ac:dyDescent="0.25">
      <c r="A471" s="6">
        <v>466</v>
      </c>
      <c r="B471" s="6" t="str">
        <f>"00146702"</f>
        <v>00146702</v>
      </c>
    </row>
    <row r="472" spans="1:2" x14ac:dyDescent="0.25">
      <c r="A472" s="6">
        <v>467</v>
      </c>
      <c r="B472" s="6" t="str">
        <f>"00146743"</f>
        <v>00146743</v>
      </c>
    </row>
    <row r="473" spans="1:2" x14ac:dyDescent="0.25">
      <c r="A473" s="6">
        <v>468</v>
      </c>
      <c r="B473" s="6" t="str">
        <f>"00147233"</f>
        <v>00147233</v>
      </c>
    </row>
    <row r="474" spans="1:2" x14ac:dyDescent="0.25">
      <c r="A474" s="6">
        <v>469</v>
      </c>
      <c r="B474" s="6" t="str">
        <f>"00147234"</f>
        <v>00147234</v>
      </c>
    </row>
    <row r="475" spans="1:2" x14ac:dyDescent="0.25">
      <c r="A475" s="6">
        <v>470</v>
      </c>
      <c r="B475" s="6" t="str">
        <f>"00147323"</f>
        <v>00147323</v>
      </c>
    </row>
    <row r="476" spans="1:2" x14ac:dyDescent="0.25">
      <c r="A476" s="6">
        <v>471</v>
      </c>
      <c r="B476" s="6" t="str">
        <f>"00147442"</f>
        <v>00147442</v>
      </c>
    </row>
    <row r="477" spans="1:2" x14ac:dyDescent="0.25">
      <c r="A477" s="6">
        <v>472</v>
      </c>
      <c r="B477" s="6" t="str">
        <f>"00147582"</f>
        <v>00147582</v>
      </c>
    </row>
    <row r="478" spans="1:2" x14ac:dyDescent="0.25">
      <c r="A478" s="6">
        <v>473</v>
      </c>
      <c r="B478" s="6" t="str">
        <f>"00147652"</f>
        <v>00147652</v>
      </c>
    </row>
    <row r="479" spans="1:2" x14ac:dyDescent="0.25">
      <c r="A479" s="6">
        <v>474</v>
      </c>
      <c r="B479" s="6" t="str">
        <f>"00147700"</f>
        <v>00147700</v>
      </c>
    </row>
    <row r="480" spans="1:2" x14ac:dyDescent="0.25">
      <c r="A480" s="6">
        <v>475</v>
      </c>
      <c r="B480" s="6" t="str">
        <f>"00147731"</f>
        <v>00147731</v>
      </c>
    </row>
    <row r="481" spans="1:2" x14ac:dyDescent="0.25">
      <c r="A481" s="6">
        <v>476</v>
      </c>
      <c r="B481" s="6" t="str">
        <f>"00147790"</f>
        <v>00147790</v>
      </c>
    </row>
    <row r="482" spans="1:2" x14ac:dyDescent="0.25">
      <c r="A482" s="6">
        <v>477</v>
      </c>
      <c r="B482" s="6" t="str">
        <f>"00147843"</f>
        <v>00147843</v>
      </c>
    </row>
    <row r="483" spans="1:2" x14ac:dyDescent="0.25">
      <c r="A483" s="6">
        <v>478</v>
      </c>
      <c r="B483" s="6" t="str">
        <f>"00147864"</f>
        <v>00147864</v>
      </c>
    </row>
    <row r="484" spans="1:2" x14ac:dyDescent="0.25">
      <c r="A484" s="6">
        <v>479</v>
      </c>
      <c r="B484" s="6" t="str">
        <f>"00147906"</f>
        <v>00147906</v>
      </c>
    </row>
    <row r="485" spans="1:2" x14ac:dyDescent="0.25">
      <c r="A485" s="6">
        <v>480</v>
      </c>
      <c r="B485" s="6" t="str">
        <f>"00148324"</f>
        <v>00148324</v>
      </c>
    </row>
    <row r="486" spans="1:2" x14ac:dyDescent="0.25">
      <c r="A486" s="6">
        <v>481</v>
      </c>
      <c r="B486" s="6" t="str">
        <f>"00148345"</f>
        <v>00148345</v>
      </c>
    </row>
    <row r="487" spans="1:2" x14ac:dyDescent="0.25">
      <c r="A487" s="6">
        <v>482</v>
      </c>
      <c r="B487" s="6" t="str">
        <f>"00148354"</f>
        <v>00148354</v>
      </c>
    </row>
    <row r="488" spans="1:2" x14ac:dyDescent="0.25">
      <c r="A488" s="6">
        <v>483</v>
      </c>
      <c r="B488" s="6" t="str">
        <f>"00148361"</f>
        <v>00148361</v>
      </c>
    </row>
    <row r="489" spans="1:2" x14ac:dyDescent="0.25">
      <c r="A489" s="6">
        <v>484</v>
      </c>
      <c r="B489" s="6" t="str">
        <f>"00148364"</f>
        <v>00148364</v>
      </c>
    </row>
    <row r="490" spans="1:2" x14ac:dyDescent="0.25">
      <c r="A490" s="6">
        <v>485</v>
      </c>
      <c r="B490" s="6" t="str">
        <f>"00148539"</f>
        <v>00148539</v>
      </c>
    </row>
    <row r="491" spans="1:2" x14ac:dyDescent="0.25">
      <c r="A491" s="6">
        <v>486</v>
      </c>
      <c r="B491" s="6" t="str">
        <f>"00148625"</f>
        <v>00148625</v>
      </c>
    </row>
    <row r="492" spans="1:2" x14ac:dyDescent="0.25">
      <c r="A492" s="6">
        <v>487</v>
      </c>
      <c r="B492" s="6" t="str">
        <f>"00148760"</f>
        <v>00148760</v>
      </c>
    </row>
    <row r="493" spans="1:2" x14ac:dyDescent="0.25">
      <c r="A493" s="6">
        <v>488</v>
      </c>
      <c r="B493" s="6" t="str">
        <f>"00148767"</f>
        <v>00148767</v>
      </c>
    </row>
    <row r="494" spans="1:2" x14ac:dyDescent="0.25">
      <c r="A494" s="6">
        <v>489</v>
      </c>
      <c r="B494" s="6" t="str">
        <f>"00148938"</f>
        <v>00148938</v>
      </c>
    </row>
    <row r="495" spans="1:2" x14ac:dyDescent="0.25">
      <c r="A495" s="6">
        <v>490</v>
      </c>
      <c r="B495" s="6" t="str">
        <f>"00149007"</f>
        <v>00149007</v>
      </c>
    </row>
    <row r="496" spans="1:2" x14ac:dyDescent="0.25">
      <c r="A496" s="6">
        <v>491</v>
      </c>
      <c r="B496" s="6" t="str">
        <f>"00149086"</f>
        <v>00149086</v>
      </c>
    </row>
    <row r="497" spans="1:2" x14ac:dyDescent="0.25">
      <c r="A497" s="6">
        <v>492</v>
      </c>
      <c r="B497" s="6" t="str">
        <f>"00149146"</f>
        <v>00149146</v>
      </c>
    </row>
    <row r="498" spans="1:2" x14ac:dyDescent="0.25">
      <c r="A498" s="6">
        <v>493</v>
      </c>
      <c r="B498" s="6" t="str">
        <f>"00149405"</f>
        <v>00149405</v>
      </c>
    </row>
    <row r="499" spans="1:2" x14ac:dyDescent="0.25">
      <c r="A499" s="6">
        <v>494</v>
      </c>
      <c r="B499" s="6" t="str">
        <f>"00149480"</f>
        <v>00149480</v>
      </c>
    </row>
    <row r="500" spans="1:2" x14ac:dyDescent="0.25">
      <c r="A500" s="6">
        <v>495</v>
      </c>
      <c r="B500" s="6" t="str">
        <f>"00149553"</f>
        <v>00149553</v>
      </c>
    </row>
    <row r="501" spans="1:2" x14ac:dyDescent="0.25">
      <c r="A501" s="6">
        <v>496</v>
      </c>
      <c r="B501" s="6" t="str">
        <f>"00149661"</f>
        <v>00149661</v>
      </c>
    </row>
    <row r="502" spans="1:2" x14ac:dyDescent="0.25">
      <c r="A502" s="6">
        <v>497</v>
      </c>
      <c r="B502" s="6" t="str">
        <f>"00149908"</f>
        <v>00149908</v>
      </c>
    </row>
    <row r="503" spans="1:2" x14ac:dyDescent="0.25">
      <c r="A503" s="6">
        <v>498</v>
      </c>
      <c r="B503" s="6" t="str">
        <f>"00150167"</f>
        <v>00150167</v>
      </c>
    </row>
    <row r="504" spans="1:2" x14ac:dyDescent="0.25">
      <c r="A504" s="6">
        <v>499</v>
      </c>
      <c r="B504" s="6" t="str">
        <f>"00150307"</f>
        <v>00150307</v>
      </c>
    </row>
    <row r="505" spans="1:2" x14ac:dyDescent="0.25">
      <c r="A505" s="6">
        <v>500</v>
      </c>
      <c r="B505" s="6" t="str">
        <f>"00150589"</f>
        <v>00150589</v>
      </c>
    </row>
    <row r="506" spans="1:2" x14ac:dyDescent="0.25">
      <c r="A506" s="6">
        <v>501</v>
      </c>
      <c r="B506" s="6" t="str">
        <f>"00150703"</f>
        <v>00150703</v>
      </c>
    </row>
    <row r="507" spans="1:2" x14ac:dyDescent="0.25">
      <c r="A507" s="6">
        <v>502</v>
      </c>
      <c r="B507" s="6" t="str">
        <f>"00150910"</f>
        <v>00150910</v>
      </c>
    </row>
    <row r="508" spans="1:2" x14ac:dyDescent="0.25">
      <c r="A508" s="6">
        <v>503</v>
      </c>
      <c r="B508" s="6" t="str">
        <f>"00151054"</f>
        <v>00151054</v>
      </c>
    </row>
    <row r="509" spans="1:2" x14ac:dyDescent="0.25">
      <c r="A509" s="6">
        <v>504</v>
      </c>
      <c r="B509" s="6" t="str">
        <f>"00151204"</f>
        <v>00151204</v>
      </c>
    </row>
    <row r="510" spans="1:2" x14ac:dyDescent="0.25">
      <c r="A510" s="6">
        <v>505</v>
      </c>
      <c r="B510" s="6" t="str">
        <f>"00151266"</f>
        <v>00151266</v>
      </c>
    </row>
    <row r="511" spans="1:2" x14ac:dyDescent="0.25">
      <c r="A511" s="6">
        <v>506</v>
      </c>
      <c r="B511" s="6" t="str">
        <f>"00151429"</f>
        <v>00151429</v>
      </c>
    </row>
    <row r="512" spans="1:2" x14ac:dyDescent="0.25">
      <c r="A512" s="6">
        <v>507</v>
      </c>
      <c r="B512" s="6" t="str">
        <f>"00151505"</f>
        <v>00151505</v>
      </c>
    </row>
    <row r="513" spans="1:2" x14ac:dyDescent="0.25">
      <c r="A513" s="6">
        <v>508</v>
      </c>
      <c r="B513" s="6" t="str">
        <f>"00151632"</f>
        <v>00151632</v>
      </c>
    </row>
    <row r="514" spans="1:2" x14ac:dyDescent="0.25">
      <c r="A514" s="6">
        <v>509</v>
      </c>
      <c r="B514" s="6" t="str">
        <f>"00151789"</f>
        <v>00151789</v>
      </c>
    </row>
    <row r="515" spans="1:2" x14ac:dyDescent="0.25">
      <c r="A515" s="6">
        <v>510</v>
      </c>
      <c r="B515" s="6" t="str">
        <f>"00151795"</f>
        <v>00151795</v>
      </c>
    </row>
    <row r="516" spans="1:2" x14ac:dyDescent="0.25">
      <c r="A516" s="6">
        <v>511</v>
      </c>
      <c r="B516" s="6" t="str">
        <f>"00152163"</f>
        <v>00152163</v>
      </c>
    </row>
    <row r="517" spans="1:2" x14ac:dyDescent="0.25">
      <c r="A517" s="6">
        <v>512</v>
      </c>
      <c r="B517" s="6" t="str">
        <f>"00152251"</f>
        <v>00152251</v>
      </c>
    </row>
    <row r="518" spans="1:2" x14ac:dyDescent="0.25">
      <c r="A518" s="6">
        <v>513</v>
      </c>
      <c r="B518" s="6" t="str">
        <f>"00152429"</f>
        <v>00152429</v>
      </c>
    </row>
    <row r="519" spans="1:2" x14ac:dyDescent="0.25">
      <c r="A519" s="6">
        <v>514</v>
      </c>
      <c r="B519" s="6" t="str">
        <f>"00152498"</f>
        <v>00152498</v>
      </c>
    </row>
    <row r="520" spans="1:2" x14ac:dyDescent="0.25">
      <c r="A520" s="6">
        <v>515</v>
      </c>
      <c r="B520" s="6" t="str">
        <f>"00152568"</f>
        <v>00152568</v>
      </c>
    </row>
    <row r="521" spans="1:2" x14ac:dyDescent="0.25">
      <c r="A521" s="6">
        <v>516</v>
      </c>
      <c r="B521" s="6" t="str">
        <f>"00152582"</f>
        <v>00152582</v>
      </c>
    </row>
    <row r="522" spans="1:2" x14ac:dyDescent="0.25">
      <c r="A522" s="6">
        <v>517</v>
      </c>
      <c r="B522" s="6" t="str">
        <f>"00152653"</f>
        <v>00152653</v>
      </c>
    </row>
    <row r="523" spans="1:2" x14ac:dyDescent="0.25">
      <c r="A523" s="6">
        <v>518</v>
      </c>
      <c r="B523" s="6" t="str">
        <f>"00152744"</f>
        <v>00152744</v>
      </c>
    </row>
    <row r="524" spans="1:2" x14ac:dyDescent="0.25">
      <c r="A524" s="6">
        <v>519</v>
      </c>
      <c r="B524" s="6" t="str">
        <f>"00152846"</f>
        <v>00152846</v>
      </c>
    </row>
    <row r="525" spans="1:2" x14ac:dyDescent="0.25">
      <c r="A525" s="6">
        <v>520</v>
      </c>
      <c r="B525" s="6" t="str">
        <f>"00152904"</f>
        <v>00152904</v>
      </c>
    </row>
    <row r="526" spans="1:2" x14ac:dyDescent="0.25">
      <c r="A526" s="6">
        <v>521</v>
      </c>
      <c r="B526" s="6" t="str">
        <f>"00152937"</f>
        <v>00152937</v>
      </c>
    </row>
    <row r="527" spans="1:2" x14ac:dyDescent="0.25">
      <c r="A527" s="6">
        <v>522</v>
      </c>
      <c r="B527" s="6" t="str">
        <f>"00152955"</f>
        <v>00152955</v>
      </c>
    </row>
    <row r="528" spans="1:2" x14ac:dyDescent="0.25">
      <c r="A528" s="6">
        <v>523</v>
      </c>
      <c r="B528" s="6" t="str">
        <f>"00153010"</f>
        <v>00153010</v>
      </c>
    </row>
    <row r="529" spans="1:2" x14ac:dyDescent="0.25">
      <c r="A529" s="6">
        <v>524</v>
      </c>
      <c r="B529" s="6" t="str">
        <f>"00153145"</f>
        <v>00153145</v>
      </c>
    </row>
    <row r="530" spans="1:2" x14ac:dyDescent="0.25">
      <c r="A530" s="6">
        <v>525</v>
      </c>
      <c r="B530" s="6" t="str">
        <f>"00153345"</f>
        <v>00153345</v>
      </c>
    </row>
    <row r="531" spans="1:2" x14ac:dyDescent="0.25">
      <c r="A531" s="6">
        <v>526</v>
      </c>
      <c r="B531" s="6" t="str">
        <f>"00153421"</f>
        <v>00153421</v>
      </c>
    </row>
    <row r="532" spans="1:2" x14ac:dyDescent="0.25">
      <c r="A532" s="6">
        <v>527</v>
      </c>
      <c r="B532" s="6" t="str">
        <f>"00153422"</f>
        <v>00153422</v>
      </c>
    </row>
    <row r="533" spans="1:2" x14ac:dyDescent="0.25">
      <c r="A533" s="6">
        <v>528</v>
      </c>
      <c r="B533" s="6" t="str">
        <f>"00153489"</f>
        <v>00153489</v>
      </c>
    </row>
    <row r="534" spans="1:2" x14ac:dyDescent="0.25">
      <c r="A534" s="6">
        <v>529</v>
      </c>
      <c r="B534" s="6" t="str">
        <f>"00153495"</f>
        <v>00153495</v>
      </c>
    </row>
    <row r="535" spans="1:2" x14ac:dyDescent="0.25">
      <c r="A535" s="6">
        <v>530</v>
      </c>
      <c r="B535" s="6" t="str">
        <f>"00153567"</f>
        <v>00153567</v>
      </c>
    </row>
    <row r="536" spans="1:2" x14ac:dyDescent="0.25">
      <c r="A536" s="6">
        <v>531</v>
      </c>
      <c r="B536" s="6" t="str">
        <f>"00153779"</f>
        <v>00153779</v>
      </c>
    </row>
    <row r="537" spans="1:2" x14ac:dyDescent="0.25">
      <c r="A537" s="6">
        <v>532</v>
      </c>
      <c r="B537" s="6" t="str">
        <f>"00154030"</f>
        <v>00154030</v>
      </c>
    </row>
    <row r="538" spans="1:2" x14ac:dyDescent="0.25">
      <c r="A538" s="6">
        <v>533</v>
      </c>
      <c r="B538" s="6" t="str">
        <f>"00154067"</f>
        <v>00154067</v>
      </c>
    </row>
    <row r="539" spans="1:2" x14ac:dyDescent="0.25">
      <c r="A539" s="6">
        <v>534</v>
      </c>
      <c r="B539" s="6" t="str">
        <f>"00154069"</f>
        <v>00154069</v>
      </c>
    </row>
    <row r="540" spans="1:2" x14ac:dyDescent="0.25">
      <c r="A540" s="6">
        <v>535</v>
      </c>
      <c r="B540" s="6" t="str">
        <f>"00154404"</f>
        <v>00154404</v>
      </c>
    </row>
    <row r="541" spans="1:2" x14ac:dyDescent="0.25">
      <c r="A541" s="6">
        <v>536</v>
      </c>
      <c r="B541" s="6" t="str">
        <f>"00154517"</f>
        <v>00154517</v>
      </c>
    </row>
    <row r="542" spans="1:2" x14ac:dyDescent="0.25">
      <c r="A542" s="6">
        <v>537</v>
      </c>
      <c r="B542" s="6" t="str">
        <f>"00154778"</f>
        <v>00154778</v>
      </c>
    </row>
    <row r="543" spans="1:2" x14ac:dyDescent="0.25">
      <c r="A543" s="6">
        <v>538</v>
      </c>
      <c r="B543" s="6" t="str">
        <f>"00154900"</f>
        <v>00154900</v>
      </c>
    </row>
    <row r="544" spans="1:2" x14ac:dyDescent="0.25">
      <c r="A544" s="6">
        <v>539</v>
      </c>
      <c r="B544" s="6" t="str">
        <f>"00155015"</f>
        <v>00155015</v>
      </c>
    </row>
    <row r="545" spans="1:2" x14ac:dyDescent="0.25">
      <c r="A545" s="6">
        <v>540</v>
      </c>
      <c r="B545" s="6" t="str">
        <f>"00155245"</f>
        <v>00155245</v>
      </c>
    </row>
    <row r="546" spans="1:2" x14ac:dyDescent="0.25">
      <c r="A546" s="6">
        <v>541</v>
      </c>
      <c r="B546" s="6" t="str">
        <f>"00155344"</f>
        <v>00155344</v>
      </c>
    </row>
    <row r="547" spans="1:2" x14ac:dyDescent="0.25">
      <c r="A547" s="6">
        <v>542</v>
      </c>
      <c r="B547" s="6" t="str">
        <f>"00155415"</f>
        <v>00155415</v>
      </c>
    </row>
    <row r="548" spans="1:2" x14ac:dyDescent="0.25">
      <c r="A548" s="6">
        <v>543</v>
      </c>
      <c r="B548" s="6" t="str">
        <f>"00155538"</f>
        <v>00155538</v>
      </c>
    </row>
    <row r="549" spans="1:2" x14ac:dyDescent="0.25">
      <c r="A549" s="6">
        <v>544</v>
      </c>
      <c r="B549" s="6" t="str">
        <f>"00156080"</f>
        <v>00156080</v>
      </c>
    </row>
    <row r="550" spans="1:2" x14ac:dyDescent="0.25">
      <c r="A550" s="6">
        <v>545</v>
      </c>
      <c r="B550" s="6" t="str">
        <f>"00156084"</f>
        <v>00156084</v>
      </c>
    </row>
    <row r="551" spans="1:2" x14ac:dyDescent="0.25">
      <c r="A551" s="6">
        <v>546</v>
      </c>
      <c r="B551" s="6" t="str">
        <f>"00156297"</f>
        <v>00156297</v>
      </c>
    </row>
    <row r="552" spans="1:2" x14ac:dyDescent="0.25">
      <c r="A552" s="6">
        <v>547</v>
      </c>
      <c r="B552" s="6" t="str">
        <f>"00156489"</f>
        <v>00156489</v>
      </c>
    </row>
    <row r="553" spans="1:2" x14ac:dyDescent="0.25">
      <c r="A553" s="6">
        <v>548</v>
      </c>
      <c r="B553" s="6" t="str">
        <f>"00156734"</f>
        <v>00156734</v>
      </c>
    </row>
    <row r="554" spans="1:2" x14ac:dyDescent="0.25">
      <c r="A554" s="6">
        <v>549</v>
      </c>
      <c r="B554" s="6" t="str">
        <f>"00156739"</f>
        <v>00156739</v>
      </c>
    </row>
    <row r="555" spans="1:2" x14ac:dyDescent="0.25">
      <c r="A555" s="6">
        <v>550</v>
      </c>
      <c r="B555" s="6" t="str">
        <f>"00156748"</f>
        <v>00156748</v>
      </c>
    </row>
    <row r="556" spans="1:2" x14ac:dyDescent="0.25">
      <c r="A556" s="6">
        <v>551</v>
      </c>
      <c r="B556" s="6" t="str">
        <f>"00156767"</f>
        <v>00156767</v>
      </c>
    </row>
    <row r="557" spans="1:2" x14ac:dyDescent="0.25">
      <c r="A557" s="6">
        <v>552</v>
      </c>
      <c r="B557" s="6" t="str">
        <f>"00156776"</f>
        <v>00156776</v>
      </c>
    </row>
    <row r="558" spans="1:2" x14ac:dyDescent="0.25">
      <c r="A558" s="6">
        <v>553</v>
      </c>
      <c r="B558" s="6" t="str">
        <f>"00156830"</f>
        <v>00156830</v>
      </c>
    </row>
    <row r="559" spans="1:2" x14ac:dyDescent="0.25">
      <c r="A559" s="6">
        <v>554</v>
      </c>
      <c r="B559" s="6" t="str">
        <f>"00156917"</f>
        <v>00156917</v>
      </c>
    </row>
    <row r="560" spans="1:2" x14ac:dyDescent="0.25">
      <c r="A560" s="6">
        <v>555</v>
      </c>
      <c r="B560" s="6" t="str">
        <f>"00156923"</f>
        <v>00156923</v>
      </c>
    </row>
    <row r="561" spans="1:2" x14ac:dyDescent="0.25">
      <c r="A561" s="6">
        <v>556</v>
      </c>
      <c r="B561" s="6" t="str">
        <f>"00157095"</f>
        <v>00157095</v>
      </c>
    </row>
    <row r="562" spans="1:2" x14ac:dyDescent="0.25">
      <c r="A562" s="6">
        <v>557</v>
      </c>
      <c r="B562" s="6" t="str">
        <f>"00157166"</f>
        <v>00157166</v>
      </c>
    </row>
    <row r="563" spans="1:2" x14ac:dyDescent="0.25">
      <c r="A563" s="6">
        <v>558</v>
      </c>
      <c r="B563" s="6" t="str">
        <f>"00157301"</f>
        <v>00157301</v>
      </c>
    </row>
    <row r="564" spans="1:2" x14ac:dyDescent="0.25">
      <c r="A564" s="6">
        <v>559</v>
      </c>
      <c r="B564" s="6" t="str">
        <f>"00157566"</f>
        <v>00157566</v>
      </c>
    </row>
    <row r="565" spans="1:2" x14ac:dyDescent="0.25">
      <c r="A565" s="6">
        <v>560</v>
      </c>
      <c r="B565" s="6" t="str">
        <f>"00157599"</f>
        <v>00157599</v>
      </c>
    </row>
    <row r="566" spans="1:2" x14ac:dyDescent="0.25">
      <c r="A566" s="6">
        <v>561</v>
      </c>
      <c r="B566" s="6" t="str">
        <f>"00157650"</f>
        <v>00157650</v>
      </c>
    </row>
    <row r="567" spans="1:2" x14ac:dyDescent="0.25">
      <c r="A567" s="6">
        <v>562</v>
      </c>
      <c r="B567" s="6" t="str">
        <f>"00157763"</f>
        <v>00157763</v>
      </c>
    </row>
    <row r="568" spans="1:2" x14ac:dyDescent="0.25">
      <c r="A568" s="6">
        <v>563</v>
      </c>
      <c r="B568" s="6" t="str">
        <f>"00157791"</f>
        <v>00157791</v>
      </c>
    </row>
    <row r="569" spans="1:2" x14ac:dyDescent="0.25">
      <c r="A569" s="6">
        <v>564</v>
      </c>
      <c r="B569" s="6" t="str">
        <f>"00157814"</f>
        <v>00157814</v>
      </c>
    </row>
    <row r="570" spans="1:2" x14ac:dyDescent="0.25">
      <c r="A570" s="6">
        <v>565</v>
      </c>
      <c r="B570" s="6" t="str">
        <f>"00158064"</f>
        <v>00158064</v>
      </c>
    </row>
    <row r="571" spans="1:2" x14ac:dyDescent="0.25">
      <c r="A571" s="6">
        <v>566</v>
      </c>
      <c r="B571" s="6" t="str">
        <f>"00158091"</f>
        <v>00158091</v>
      </c>
    </row>
    <row r="572" spans="1:2" x14ac:dyDescent="0.25">
      <c r="A572" s="6">
        <v>567</v>
      </c>
      <c r="B572" s="6" t="str">
        <f>"00158134"</f>
        <v>00158134</v>
      </c>
    </row>
    <row r="573" spans="1:2" x14ac:dyDescent="0.25">
      <c r="A573" s="6">
        <v>568</v>
      </c>
      <c r="B573" s="6" t="str">
        <f>"00158229"</f>
        <v>00158229</v>
      </c>
    </row>
    <row r="574" spans="1:2" x14ac:dyDescent="0.25">
      <c r="A574" s="6">
        <v>569</v>
      </c>
      <c r="B574" s="6" t="str">
        <f>"00158363"</f>
        <v>00158363</v>
      </c>
    </row>
    <row r="575" spans="1:2" x14ac:dyDescent="0.25">
      <c r="A575" s="6">
        <v>570</v>
      </c>
      <c r="B575" s="6" t="str">
        <f>"00158368"</f>
        <v>00158368</v>
      </c>
    </row>
    <row r="576" spans="1:2" x14ac:dyDescent="0.25">
      <c r="A576" s="6">
        <v>571</v>
      </c>
      <c r="B576" s="6" t="str">
        <f>"00158377"</f>
        <v>00158377</v>
      </c>
    </row>
    <row r="577" spans="1:2" x14ac:dyDescent="0.25">
      <c r="A577" s="6">
        <v>572</v>
      </c>
      <c r="B577" s="6" t="str">
        <f>"00158517"</f>
        <v>00158517</v>
      </c>
    </row>
    <row r="578" spans="1:2" x14ac:dyDescent="0.25">
      <c r="A578" s="6">
        <v>573</v>
      </c>
      <c r="B578" s="6" t="str">
        <f>"00158696"</f>
        <v>00158696</v>
      </c>
    </row>
    <row r="579" spans="1:2" x14ac:dyDescent="0.25">
      <c r="A579" s="6">
        <v>574</v>
      </c>
      <c r="B579" s="6" t="str">
        <f>"00158703"</f>
        <v>00158703</v>
      </c>
    </row>
    <row r="580" spans="1:2" x14ac:dyDescent="0.25">
      <c r="A580" s="6">
        <v>575</v>
      </c>
      <c r="B580" s="6" t="str">
        <f>"00158764"</f>
        <v>00158764</v>
      </c>
    </row>
    <row r="581" spans="1:2" x14ac:dyDescent="0.25">
      <c r="A581" s="6">
        <v>576</v>
      </c>
      <c r="B581" s="6" t="str">
        <f>"00158806"</f>
        <v>00158806</v>
      </c>
    </row>
    <row r="582" spans="1:2" x14ac:dyDescent="0.25">
      <c r="A582" s="6">
        <v>577</v>
      </c>
      <c r="B582" s="6" t="str">
        <f>"00158832"</f>
        <v>00158832</v>
      </c>
    </row>
    <row r="583" spans="1:2" x14ac:dyDescent="0.25">
      <c r="A583" s="6">
        <v>578</v>
      </c>
      <c r="B583" s="6" t="str">
        <f>"00158953"</f>
        <v>00158953</v>
      </c>
    </row>
    <row r="584" spans="1:2" x14ac:dyDescent="0.25">
      <c r="A584" s="6">
        <v>579</v>
      </c>
      <c r="B584" s="6" t="str">
        <f>"00159007"</f>
        <v>00159007</v>
      </c>
    </row>
    <row r="585" spans="1:2" x14ac:dyDescent="0.25">
      <c r="A585" s="6">
        <v>580</v>
      </c>
      <c r="B585" s="6" t="str">
        <f>"00159425"</f>
        <v>00159425</v>
      </c>
    </row>
    <row r="586" spans="1:2" x14ac:dyDescent="0.25">
      <c r="A586" s="6">
        <v>581</v>
      </c>
      <c r="B586" s="6" t="str">
        <f>"00159739"</f>
        <v>00159739</v>
      </c>
    </row>
    <row r="587" spans="1:2" x14ac:dyDescent="0.25">
      <c r="A587" s="6">
        <v>582</v>
      </c>
      <c r="B587" s="6" t="str">
        <f>"00159839"</f>
        <v>00159839</v>
      </c>
    </row>
    <row r="588" spans="1:2" x14ac:dyDescent="0.25">
      <c r="A588" s="6">
        <v>583</v>
      </c>
      <c r="B588" s="6" t="str">
        <f>"00159847"</f>
        <v>00159847</v>
      </c>
    </row>
    <row r="589" spans="1:2" x14ac:dyDescent="0.25">
      <c r="A589" s="6">
        <v>584</v>
      </c>
      <c r="B589" s="6" t="str">
        <f>"00159931"</f>
        <v>00159931</v>
      </c>
    </row>
    <row r="590" spans="1:2" x14ac:dyDescent="0.25">
      <c r="A590" s="6">
        <v>585</v>
      </c>
      <c r="B590" s="6" t="str">
        <f>"00160068"</f>
        <v>00160068</v>
      </c>
    </row>
    <row r="591" spans="1:2" x14ac:dyDescent="0.25">
      <c r="A591" s="6">
        <v>586</v>
      </c>
      <c r="B591" s="6" t="str">
        <f>"00160254"</f>
        <v>00160254</v>
      </c>
    </row>
    <row r="592" spans="1:2" x14ac:dyDescent="0.25">
      <c r="A592" s="6">
        <v>587</v>
      </c>
      <c r="B592" s="6" t="str">
        <f>"00160408"</f>
        <v>00160408</v>
      </c>
    </row>
    <row r="593" spans="1:2" x14ac:dyDescent="0.25">
      <c r="A593" s="6">
        <v>588</v>
      </c>
      <c r="B593" s="6" t="str">
        <f>"00160445"</f>
        <v>00160445</v>
      </c>
    </row>
    <row r="594" spans="1:2" x14ac:dyDescent="0.25">
      <c r="A594" s="6">
        <v>589</v>
      </c>
      <c r="B594" s="6" t="str">
        <f>"00160653"</f>
        <v>00160653</v>
      </c>
    </row>
    <row r="595" spans="1:2" x14ac:dyDescent="0.25">
      <c r="A595" s="6">
        <v>590</v>
      </c>
      <c r="B595" s="6" t="str">
        <f>"00160685"</f>
        <v>00160685</v>
      </c>
    </row>
    <row r="596" spans="1:2" x14ac:dyDescent="0.25">
      <c r="A596" s="6">
        <v>591</v>
      </c>
      <c r="B596" s="6" t="str">
        <f>"00160806"</f>
        <v>00160806</v>
      </c>
    </row>
    <row r="597" spans="1:2" x14ac:dyDescent="0.25">
      <c r="A597" s="6">
        <v>592</v>
      </c>
      <c r="B597" s="6" t="str">
        <f>"00160896"</f>
        <v>00160896</v>
      </c>
    </row>
    <row r="598" spans="1:2" x14ac:dyDescent="0.25">
      <c r="A598" s="6">
        <v>593</v>
      </c>
      <c r="B598" s="6" t="str">
        <f>"00161111"</f>
        <v>00161111</v>
      </c>
    </row>
    <row r="599" spans="1:2" x14ac:dyDescent="0.25">
      <c r="A599" s="6">
        <v>594</v>
      </c>
      <c r="B599" s="6" t="str">
        <f>"00161278"</f>
        <v>00161278</v>
      </c>
    </row>
    <row r="600" spans="1:2" x14ac:dyDescent="0.25">
      <c r="A600" s="6">
        <v>595</v>
      </c>
      <c r="B600" s="6" t="str">
        <f>"00161298"</f>
        <v>00161298</v>
      </c>
    </row>
    <row r="601" spans="1:2" x14ac:dyDescent="0.25">
      <c r="A601" s="6">
        <v>596</v>
      </c>
      <c r="B601" s="6" t="str">
        <f>"00161454"</f>
        <v>00161454</v>
      </c>
    </row>
    <row r="602" spans="1:2" x14ac:dyDescent="0.25">
      <c r="A602" s="6">
        <v>597</v>
      </c>
      <c r="B602" s="6" t="str">
        <f>"00161482"</f>
        <v>00161482</v>
      </c>
    </row>
    <row r="603" spans="1:2" x14ac:dyDescent="0.25">
      <c r="A603" s="6">
        <v>598</v>
      </c>
      <c r="B603" s="6" t="str">
        <f>"00161491"</f>
        <v>00161491</v>
      </c>
    </row>
    <row r="604" spans="1:2" x14ac:dyDescent="0.25">
      <c r="A604" s="6">
        <v>599</v>
      </c>
      <c r="B604" s="6" t="str">
        <f>"00161618"</f>
        <v>00161618</v>
      </c>
    </row>
    <row r="605" spans="1:2" x14ac:dyDescent="0.25">
      <c r="A605" s="6">
        <v>600</v>
      </c>
      <c r="B605" s="6" t="str">
        <f>"00161634"</f>
        <v>00161634</v>
      </c>
    </row>
    <row r="606" spans="1:2" x14ac:dyDescent="0.25">
      <c r="A606" s="6">
        <v>601</v>
      </c>
      <c r="B606" s="6" t="str">
        <f>"00161702"</f>
        <v>00161702</v>
      </c>
    </row>
    <row r="607" spans="1:2" x14ac:dyDescent="0.25">
      <c r="A607" s="6">
        <v>602</v>
      </c>
      <c r="B607" s="6" t="str">
        <f>"00161715"</f>
        <v>00161715</v>
      </c>
    </row>
    <row r="608" spans="1:2" x14ac:dyDescent="0.25">
      <c r="A608" s="6">
        <v>603</v>
      </c>
      <c r="B608" s="6" t="str">
        <f>"00161719"</f>
        <v>00161719</v>
      </c>
    </row>
    <row r="609" spans="1:2" x14ac:dyDescent="0.25">
      <c r="A609" s="6">
        <v>604</v>
      </c>
      <c r="B609" s="6" t="str">
        <f>"00161728"</f>
        <v>00161728</v>
      </c>
    </row>
    <row r="610" spans="1:2" x14ac:dyDescent="0.25">
      <c r="A610" s="6">
        <v>605</v>
      </c>
      <c r="B610" s="6" t="str">
        <f>"00161753"</f>
        <v>00161753</v>
      </c>
    </row>
    <row r="611" spans="1:2" x14ac:dyDescent="0.25">
      <c r="A611" s="6">
        <v>606</v>
      </c>
      <c r="B611" s="6" t="str">
        <f>"00161787"</f>
        <v>00161787</v>
      </c>
    </row>
    <row r="612" spans="1:2" x14ac:dyDescent="0.25">
      <c r="A612" s="6">
        <v>607</v>
      </c>
      <c r="B612" s="6" t="str">
        <f>"00162209"</f>
        <v>00162209</v>
      </c>
    </row>
    <row r="613" spans="1:2" x14ac:dyDescent="0.25">
      <c r="A613" s="6">
        <v>608</v>
      </c>
      <c r="B613" s="6" t="str">
        <f>"00162289"</f>
        <v>00162289</v>
      </c>
    </row>
    <row r="614" spans="1:2" x14ac:dyDescent="0.25">
      <c r="A614" s="6">
        <v>609</v>
      </c>
      <c r="B614" s="6" t="str">
        <f>"00162295"</f>
        <v>00162295</v>
      </c>
    </row>
    <row r="615" spans="1:2" x14ac:dyDescent="0.25">
      <c r="A615" s="6">
        <v>610</v>
      </c>
      <c r="B615" s="6" t="str">
        <f>"00162454"</f>
        <v>00162454</v>
      </c>
    </row>
    <row r="616" spans="1:2" x14ac:dyDescent="0.25">
      <c r="A616" s="6">
        <v>611</v>
      </c>
      <c r="B616" s="6" t="str">
        <f>"00162564"</f>
        <v>00162564</v>
      </c>
    </row>
    <row r="617" spans="1:2" x14ac:dyDescent="0.25">
      <c r="A617" s="6">
        <v>612</v>
      </c>
      <c r="B617" s="6" t="str">
        <f>"00162634"</f>
        <v>00162634</v>
      </c>
    </row>
    <row r="618" spans="1:2" x14ac:dyDescent="0.25">
      <c r="A618" s="6">
        <v>613</v>
      </c>
      <c r="B618" s="6" t="str">
        <f>"00162688"</f>
        <v>00162688</v>
      </c>
    </row>
    <row r="619" spans="1:2" x14ac:dyDescent="0.25">
      <c r="A619" s="6">
        <v>614</v>
      </c>
      <c r="B619" s="6" t="str">
        <f>"00162718"</f>
        <v>00162718</v>
      </c>
    </row>
    <row r="620" spans="1:2" x14ac:dyDescent="0.25">
      <c r="A620" s="6">
        <v>615</v>
      </c>
      <c r="B620" s="6" t="str">
        <f>"00163040"</f>
        <v>00163040</v>
      </c>
    </row>
    <row r="621" spans="1:2" x14ac:dyDescent="0.25">
      <c r="A621" s="6">
        <v>616</v>
      </c>
      <c r="B621" s="6" t="str">
        <f>"00163045"</f>
        <v>00163045</v>
      </c>
    </row>
    <row r="622" spans="1:2" x14ac:dyDescent="0.25">
      <c r="A622" s="6">
        <v>617</v>
      </c>
      <c r="B622" s="6" t="str">
        <f>"00163300"</f>
        <v>00163300</v>
      </c>
    </row>
    <row r="623" spans="1:2" x14ac:dyDescent="0.25">
      <c r="A623" s="6">
        <v>618</v>
      </c>
      <c r="B623" s="6" t="str">
        <f>"00163445"</f>
        <v>00163445</v>
      </c>
    </row>
    <row r="624" spans="1:2" x14ac:dyDescent="0.25">
      <c r="A624" s="6">
        <v>619</v>
      </c>
      <c r="B624" s="6" t="str">
        <f>"00163552"</f>
        <v>00163552</v>
      </c>
    </row>
    <row r="625" spans="1:2" x14ac:dyDescent="0.25">
      <c r="A625" s="6">
        <v>620</v>
      </c>
      <c r="B625" s="6" t="str">
        <f>"00163571"</f>
        <v>00163571</v>
      </c>
    </row>
    <row r="626" spans="1:2" x14ac:dyDescent="0.25">
      <c r="A626" s="6">
        <v>621</v>
      </c>
      <c r="B626" s="6" t="str">
        <f>"00163744"</f>
        <v>00163744</v>
      </c>
    </row>
    <row r="627" spans="1:2" x14ac:dyDescent="0.25">
      <c r="A627" s="6">
        <v>622</v>
      </c>
      <c r="B627" s="6" t="str">
        <f>"00163754"</f>
        <v>00163754</v>
      </c>
    </row>
    <row r="628" spans="1:2" x14ac:dyDescent="0.25">
      <c r="A628" s="6">
        <v>623</v>
      </c>
      <c r="B628" s="6" t="str">
        <f>"00163854"</f>
        <v>00163854</v>
      </c>
    </row>
    <row r="629" spans="1:2" x14ac:dyDescent="0.25">
      <c r="A629" s="6">
        <v>624</v>
      </c>
      <c r="B629" s="6" t="str">
        <f>"00163902"</f>
        <v>00163902</v>
      </c>
    </row>
    <row r="630" spans="1:2" x14ac:dyDescent="0.25">
      <c r="A630" s="6">
        <v>625</v>
      </c>
      <c r="B630" s="6" t="str">
        <f>"00163929"</f>
        <v>00163929</v>
      </c>
    </row>
    <row r="631" spans="1:2" x14ac:dyDescent="0.25">
      <c r="A631" s="6">
        <v>626</v>
      </c>
      <c r="B631" s="6" t="str">
        <f>"00164295"</f>
        <v>00164295</v>
      </c>
    </row>
    <row r="632" spans="1:2" x14ac:dyDescent="0.25">
      <c r="A632" s="6">
        <v>627</v>
      </c>
      <c r="B632" s="6" t="str">
        <f>"00164429"</f>
        <v>00164429</v>
      </c>
    </row>
    <row r="633" spans="1:2" x14ac:dyDescent="0.25">
      <c r="A633" s="6">
        <v>628</v>
      </c>
      <c r="B633" s="6" t="str">
        <f>"00164441"</f>
        <v>00164441</v>
      </c>
    </row>
    <row r="634" spans="1:2" x14ac:dyDescent="0.25">
      <c r="A634" s="6">
        <v>629</v>
      </c>
      <c r="B634" s="6" t="str">
        <f>"00164445"</f>
        <v>00164445</v>
      </c>
    </row>
    <row r="635" spans="1:2" x14ac:dyDescent="0.25">
      <c r="A635" s="6">
        <v>630</v>
      </c>
      <c r="B635" s="6" t="str">
        <f>"00164847"</f>
        <v>00164847</v>
      </c>
    </row>
    <row r="636" spans="1:2" x14ac:dyDescent="0.25">
      <c r="A636" s="6">
        <v>631</v>
      </c>
      <c r="B636" s="6" t="str">
        <f>"00164910"</f>
        <v>00164910</v>
      </c>
    </row>
    <row r="637" spans="1:2" x14ac:dyDescent="0.25">
      <c r="A637" s="6">
        <v>632</v>
      </c>
      <c r="B637" s="6" t="str">
        <f>"00165723"</f>
        <v>00165723</v>
      </c>
    </row>
    <row r="638" spans="1:2" x14ac:dyDescent="0.25">
      <c r="A638" s="6">
        <v>633</v>
      </c>
      <c r="B638" s="6" t="str">
        <f>"00165750"</f>
        <v>00165750</v>
      </c>
    </row>
    <row r="639" spans="1:2" x14ac:dyDescent="0.25">
      <c r="A639" s="6">
        <v>634</v>
      </c>
      <c r="B639" s="6" t="str">
        <f>"00165875"</f>
        <v>00165875</v>
      </c>
    </row>
    <row r="640" spans="1:2" x14ac:dyDescent="0.25">
      <c r="A640" s="6">
        <v>635</v>
      </c>
      <c r="B640" s="6" t="str">
        <f>"00166040"</f>
        <v>00166040</v>
      </c>
    </row>
    <row r="641" spans="1:2" x14ac:dyDescent="0.25">
      <c r="A641" s="6">
        <v>636</v>
      </c>
      <c r="B641" s="6" t="str">
        <f>"00166063"</f>
        <v>00166063</v>
      </c>
    </row>
    <row r="642" spans="1:2" x14ac:dyDescent="0.25">
      <c r="A642" s="6">
        <v>637</v>
      </c>
      <c r="B642" s="6" t="str">
        <f>"00166921"</f>
        <v>00166921</v>
      </c>
    </row>
    <row r="643" spans="1:2" x14ac:dyDescent="0.25">
      <c r="A643" s="6">
        <v>638</v>
      </c>
      <c r="B643" s="6" t="str">
        <f>"00167459"</f>
        <v>00167459</v>
      </c>
    </row>
    <row r="644" spans="1:2" x14ac:dyDescent="0.25">
      <c r="A644" s="6">
        <v>639</v>
      </c>
      <c r="B644" s="6" t="str">
        <f>"00167702"</f>
        <v>00167702</v>
      </c>
    </row>
    <row r="645" spans="1:2" x14ac:dyDescent="0.25">
      <c r="A645" s="6">
        <v>640</v>
      </c>
      <c r="B645" s="6" t="str">
        <f>"00167769"</f>
        <v>00167769</v>
      </c>
    </row>
    <row r="646" spans="1:2" x14ac:dyDescent="0.25">
      <c r="A646" s="6">
        <v>641</v>
      </c>
      <c r="B646" s="6" t="str">
        <f>"00167814"</f>
        <v>00167814</v>
      </c>
    </row>
    <row r="647" spans="1:2" x14ac:dyDescent="0.25">
      <c r="A647" s="6">
        <v>642</v>
      </c>
      <c r="B647" s="6" t="str">
        <f>"00167974"</f>
        <v>00167974</v>
      </c>
    </row>
    <row r="648" spans="1:2" x14ac:dyDescent="0.25">
      <c r="A648" s="6">
        <v>643</v>
      </c>
      <c r="B648" s="6" t="str">
        <f>"00168530"</f>
        <v>00168530</v>
      </c>
    </row>
    <row r="649" spans="1:2" x14ac:dyDescent="0.25">
      <c r="A649" s="6">
        <v>644</v>
      </c>
      <c r="B649" s="6" t="str">
        <f>"00168728"</f>
        <v>00168728</v>
      </c>
    </row>
    <row r="650" spans="1:2" x14ac:dyDescent="0.25">
      <c r="A650" s="6">
        <v>645</v>
      </c>
      <c r="B650" s="6" t="str">
        <f>"00169956"</f>
        <v>00169956</v>
      </c>
    </row>
    <row r="651" spans="1:2" x14ac:dyDescent="0.25">
      <c r="A651" s="6">
        <v>646</v>
      </c>
      <c r="B651" s="6" t="str">
        <f>"00169960"</f>
        <v>00169960</v>
      </c>
    </row>
    <row r="652" spans="1:2" x14ac:dyDescent="0.25">
      <c r="A652" s="6">
        <v>647</v>
      </c>
      <c r="B652" s="6" t="str">
        <f>"00169971"</f>
        <v>00169971</v>
      </c>
    </row>
    <row r="653" spans="1:2" x14ac:dyDescent="0.25">
      <c r="A653" s="6">
        <v>648</v>
      </c>
      <c r="B653" s="6" t="str">
        <f>"00170141"</f>
        <v>00170141</v>
      </c>
    </row>
    <row r="654" spans="1:2" x14ac:dyDescent="0.25">
      <c r="A654" s="6">
        <v>649</v>
      </c>
      <c r="B654" s="6" t="str">
        <f>"00170473"</f>
        <v>00170473</v>
      </c>
    </row>
    <row r="655" spans="1:2" x14ac:dyDescent="0.25">
      <c r="A655" s="6">
        <v>650</v>
      </c>
      <c r="B655" s="6" t="str">
        <f>"00170546"</f>
        <v>00170546</v>
      </c>
    </row>
    <row r="656" spans="1:2" x14ac:dyDescent="0.25">
      <c r="A656" s="6">
        <v>651</v>
      </c>
      <c r="B656" s="6" t="str">
        <f>"00171731"</f>
        <v>00171731</v>
      </c>
    </row>
    <row r="657" spans="1:2" x14ac:dyDescent="0.25">
      <c r="A657" s="6">
        <v>652</v>
      </c>
      <c r="B657" s="6" t="str">
        <f>"00171755"</f>
        <v>00171755</v>
      </c>
    </row>
    <row r="658" spans="1:2" x14ac:dyDescent="0.25">
      <c r="A658" s="6">
        <v>653</v>
      </c>
      <c r="B658" s="6" t="str">
        <f>"00171839"</f>
        <v>00171839</v>
      </c>
    </row>
    <row r="659" spans="1:2" x14ac:dyDescent="0.25">
      <c r="A659" s="6">
        <v>654</v>
      </c>
      <c r="B659" s="6" t="str">
        <f>"00172047"</f>
        <v>00172047</v>
      </c>
    </row>
    <row r="660" spans="1:2" x14ac:dyDescent="0.25">
      <c r="A660" s="6">
        <v>655</v>
      </c>
      <c r="B660" s="6" t="str">
        <f>"00172148"</f>
        <v>00172148</v>
      </c>
    </row>
    <row r="661" spans="1:2" x14ac:dyDescent="0.25">
      <c r="A661" s="6">
        <v>656</v>
      </c>
      <c r="B661" s="6" t="str">
        <f>"00172210"</f>
        <v>00172210</v>
      </c>
    </row>
    <row r="662" spans="1:2" x14ac:dyDescent="0.25">
      <c r="A662" s="6">
        <v>657</v>
      </c>
      <c r="B662" s="6" t="str">
        <f>"00172212"</f>
        <v>00172212</v>
      </c>
    </row>
    <row r="663" spans="1:2" x14ac:dyDescent="0.25">
      <c r="A663" s="6">
        <v>658</v>
      </c>
      <c r="B663" s="6" t="str">
        <f>"00172916"</f>
        <v>00172916</v>
      </c>
    </row>
    <row r="664" spans="1:2" x14ac:dyDescent="0.25">
      <c r="A664" s="6">
        <v>659</v>
      </c>
      <c r="B664" s="6" t="str">
        <f>"00173203"</f>
        <v>00173203</v>
      </c>
    </row>
    <row r="665" spans="1:2" x14ac:dyDescent="0.25">
      <c r="A665" s="6">
        <v>660</v>
      </c>
      <c r="B665" s="6" t="str">
        <f>"00173250"</f>
        <v>00173250</v>
      </c>
    </row>
    <row r="666" spans="1:2" x14ac:dyDescent="0.25">
      <c r="A666" s="6">
        <v>661</v>
      </c>
      <c r="B666" s="6" t="str">
        <f>"00173555"</f>
        <v>00173555</v>
      </c>
    </row>
    <row r="667" spans="1:2" x14ac:dyDescent="0.25">
      <c r="A667" s="6">
        <v>662</v>
      </c>
      <c r="B667" s="6" t="str">
        <f>"00173562"</f>
        <v>00173562</v>
      </c>
    </row>
    <row r="668" spans="1:2" x14ac:dyDescent="0.25">
      <c r="A668" s="6">
        <v>663</v>
      </c>
      <c r="B668" s="6" t="str">
        <f>"00173652"</f>
        <v>00173652</v>
      </c>
    </row>
    <row r="669" spans="1:2" x14ac:dyDescent="0.25">
      <c r="A669" s="6">
        <v>664</v>
      </c>
      <c r="B669" s="6" t="str">
        <f>"00173730"</f>
        <v>00173730</v>
      </c>
    </row>
    <row r="670" spans="1:2" x14ac:dyDescent="0.25">
      <c r="A670" s="6">
        <v>665</v>
      </c>
      <c r="B670" s="6" t="str">
        <f>"00173990"</f>
        <v>00173990</v>
      </c>
    </row>
    <row r="671" spans="1:2" x14ac:dyDescent="0.25">
      <c r="A671" s="6">
        <v>666</v>
      </c>
      <c r="B671" s="6" t="str">
        <f>"00174948"</f>
        <v>00174948</v>
      </c>
    </row>
    <row r="672" spans="1:2" x14ac:dyDescent="0.25">
      <c r="A672" s="6">
        <v>667</v>
      </c>
      <c r="B672" s="6" t="str">
        <f>"00175055"</f>
        <v>00175055</v>
      </c>
    </row>
    <row r="673" spans="1:2" x14ac:dyDescent="0.25">
      <c r="A673" s="6">
        <v>668</v>
      </c>
      <c r="B673" s="6" t="str">
        <f>"00175725"</f>
        <v>00175725</v>
      </c>
    </row>
    <row r="674" spans="1:2" x14ac:dyDescent="0.25">
      <c r="A674" s="6">
        <v>669</v>
      </c>
      <c r="B674" s="6" t="str">
        <f>"00175782"</f>
        <v>00175782</v>
      </c>
    </row>
    <row r="675" spans="1:2" x14ac:dyDescent="0.25">
      <c r="A675" s="6">
        <v>670</v>
      </c>
      <c r="B675" s="6" t="str">
        <f>"00175791"</f>
        <v>00175791</v>
      </c>
    </row>
    <row r="676" spans="1:2" x14ac:dyDescent="0.25">
      <c r="A676" s="6">
        <v>671</v>
      </c>
      <c r="B676" s="6" t="str">
        <f>"00175970"</f>
        <v>00175970</v>
      </c>
    </row>
    <row r="677" spans="1:2" x14ac:dyDescent="0.25">
      <c r="A677" s="6">
        <v>672</v>
      </c>
      <c r="B677" s="6" t="str">
        <f>"00175971"</f>
        <v>00175971</v>
      </c>
    </row>
    <row r="678" spans="1:2" x14ac:dyDescent="0.25">
      <c r="A678" s="6">
        <v>673</v>
      </c>
      <c r="B678" s="6" t="str">
        <f>"00176216"</f>
        <v>00176216</v>
      </c>
    </row>
    <row r="679" spans="1:2" x14ac:dyDescent="0.25">
      <c r="A679" s="6">
        <v>674</v>
      </c>
      <c r="B679" s="6" t="str">
        <f>"00176306"</f>
        <v>00176306</v>
      </c>
    </row>
    <row r="680" spans="1:2" x14ac:dyDescent="0.25">
      <c r="A680" s="6">
        <v>675</v>
      </c>
      <c r="B680" s="6" t="str">
        <f>"00176449"</f>
        <v>00176449</v>
      </c>
    </row>
    <row r="681" spans="1:2" x14ac:dyDescent="0.25">
      <c r="A681" s="6">
        <v>676</v>
      </c>
      <c r="B681" s="6" t="str">
        <f>"00176499"</f>
        <v>00176499</v>
      </c>
    </row>
    <row r="682" spans="1:2" x14ac:dyDescent="0.25">
      <c r="A682" s="6">
        <v>677</v>
      </c>
      <c r="B682" s="6" t="str">
        <f>"00178779"</f>
        <v>00178779</v>
      </c>
    </row>
    <row r="683" spans="1:2" x14ac:dyDescent="0.25">
      <c r="A683" s="6">
        <v>678</v>
      </c>
      <c r="B683" s="6" t="str">
        <f>"00179767"</f>
        <v>00179767</v>
      </c>
    </row>
    <row r="684" spans="1:2" x14ac:dyDescent="0.25">
      <c r="A684" s="6">
        <v>679</v>
      </c>
      <c r="B684" s="6" t="str">
        <f>"00179945"</f>
        <v>00179945</v>
      </c>
    </row>
    <row r="685" spans="1:2" x14ac:dyDescent="0.25">
      <c r="A685" s="6">
        <v>680</v>
      </c>
      <c r="B685" s="6" t="str">
        <f>"00181492"</f>
        <v>00181492</v>
      </c>
    </row>
    <row r="686" spans="1:2" x14ac:dyDescent="0.25">
      <c r="A686" s="6">
        <v>681</v>
      </c>
      <c r="B686" s="6" t="str">
        <f>"00182220"</f>
        <v>00182220</v>
      </c>
    </row>
    <row r="687" spans="1:2" x14ac:dyDescent="0.25">
      <c r="A687" s="6">
        <v>682</v>
      </c>
      <c r="B687" s="6" t="str">
        <f>"00182264"</f>
        <v>00182264</v>
      </c>
    </row>
    <row r="688" spans="1:2" x14ac:dyDescent="0.25">
      <c r="A688" s="6">
        <v>683</v>
      </c>
      <c r="B688" s="6" t="str">
        <f>"00182651"</f>
        <v>00182651</v>
      </c>
    </row>
    <row r="689" spans="1:2" x14ac:dyDescent="0.25">
      <c r="A689" s="6">
        <v>684</v>
      </c>
      <c r="B689" s="6" t="str">
        <f>"00183499"</f>
        <v>00183499</v>
      </c>
    </row>
    <row r="690" spans="1:2" x14ac:dyDescent="0.25">
      <c r="A690" s="6">
        <v>685</v>
      </c>
      <c r="B690" s="6" t="str">
        <f>"00183857"</f>
        <v>00183857</v>
      </c>
    </row>
    <row r="691" spans="1:2" x14ac:dyDescent="0.25">
      <c r="A691" s="6">
        <v>686</v>
      </c>
      <c r="B691" s="6" t="str">
        <f>"00184148"</f>
        <v>00184148</v>
      </c>
    </row>
    <row r="692" spans="1:2" x14ac:dyDescent="0.25">
      <c r="A692" s="6">
        <v>687</v>
      </c>
      <c r="B692" s="6" t="str">
        <f>"00184290"</f>
        <v>00184290</v>
      </c>
    </row>
    <row r="693" spans="1:2" x14ac:dyDescent="0.25">
      <c r="A693" s="6">
        <v>688</v>
      </c>
      <c r="B693" s="6" t="str">
        <f>"00184513"</f>
        <v>00184513</v>
      </c>
    </row>
    <row r="694" spans="1:2" x14ac:dyDescent="0.25">
      <c r="A694" s="6">
        <v>689</v>
      </c>
      <c r="B694" s="6" t="str">
        <f>"00184792"</f>
        <v>00184792</v>
      </c>
    </row>
    <row r="695" spans="1:2" x14ac:dyDescent="0.25">
      <c r="A695" s="6">
        <v>690</v>
      </c>
      <c r="B695" s="6" t="str">
        <f>"00185098"</f>
        <v>00185098</v>
      </c>
    </row>
    <row r="696" spans="1:2" x14ac:dyDescent="0.25">
      <c r="A696" s="6">
        <v>691</v>
      </c>
      <c r="B696" s="6" t="str">
        <f>"00185110"</f>
        <v>00185110</v>
      </c>
    </row>
    <row r="697" spans="1:2" x14ac:dyDescent="0.25">
      <c r="A697" s="6">
        <v>692</v>
      </c>
      <c r="B697" s="6" t="str">
        <f>"00185166"</f>
        <v>00185166</v>
      </c>
    </row>
    <row r="698" spans="1:2" x14ac:dyDescent="0.25">
      <c r="A698" s="6">
        <v>693</v>
      </c>
      <c r="B698" s="6" t="str">
        <f>"00185169"</f>
        <v>00185169</v>
      </c>
    </row>
    <row r="699" spans="1:2" x14ac:dyDescent="0.25">
      <c r="A699" s="6">
        <v>694</v>
      </c>
      <c r="B699" s="6" t="str">
        <f>"00185746"</f>
        <v>00185746</v>
      </c>
    </row>
    <row r="700" spans="1:2" x14ac:dyDescent="0.25">
      <c r="A700" s="6">
        <v>695</v>
      </c>
      <c r="B700" s="6" t="str">
        <f>"00186004"</f>
        <v>00186004</v>
      </c>
    </row>
    <row r="701" spans="1:2" x14ac:dyDescent="0.25">
      <c r="A701" s="6">
        <v>696</v>
      </c>
      <c r="B701" s="6" t="str">
        <f>"00186117"</f>
        <v>00186117</v>
      </c>
    </row>
    <row r="702" spans="1:2" x14ac:dyDescent="0.25">
      <c r="A702" s="6">
        <v>697</v>
      </c>
      <c r="B702" s="6" t="str">
        <f>"00186625"</f>
        <v>00186625</v>
      </c>
    </row>
    <row r="703" spans="1:2" x14ac:dyDescent="0.25">
      <c r="A703" s="6">
        <v>698</v>
      </c>
      <c r="B703" s="6" t="str">
        <f>"00186696"</f>
        <v>00186696</v>
      </c>
    </row>
    <row r="704" spans="1:2" x14ac:dyDescent="0.25">
      <c r="A704" s="6">
        <v>699</v>
      </c>
      <c r="B704" s="6" t="str">
        <f>"00186786"</f>
        <v>00186786</v>
      </c>
    </row>
    <row r="705" spans="1:2" x14ac:dyDescent="0.25">
      <c r="A705" s="6">
        <v>700</v>
      </c>
      <c r="B705" s="6" t="str">
        <f>"00187168"</f>
        <v>00187168</v>
      </c>
    </row>
    <row r="706" spans="1:2" x14ac:dyDescent="0.25">
      <c r="A706" s="6">
        <v>701</v>
      </c>
      <c r="B706" s="6" t="str">
        <f>"00187372"</f>
        <v>00187372</v>
      </c>
    </row>
    <row r="707" spans="1:2" x14ac:dyDescent="0.25">
      <c r="A707" s="6">
        <v>702</v>
      </c>
      <c r="B707" s="6" t="str">
        <f>"00187385"</f>
        <v>00187385</v>
      </c>
    </row>
    <row r="708" spans="1:2" x14ac:dyDescent="0.25">
      <c r="A708" s="6">
        <v>703</v>
      </c>
      <c r="B708" s="6" t="str">
        <f>"00187495"</f>
        <v>00187495</v>
      </c>
    </row>
    <row r="709" spans="1:2" x14ac:dyDescent="0.25">
      <c r="A709" s="6">
        <v>704</v>
      </c>
      <c r="B709" s="6" t="str">
        <f>"00187880"</f>
        <v>00187880</v>
      </c>
    </row>
    <row r="710" spans="1:2" x14ac:dyDescent="0.25">
      <c r="A710" s="6">
        <v>705</v>
      </c>
      <c r="B710" s="6" t="str">
        <f>"00188304"</f>
        <v>00188304</v>
      </c>
    </row>
    <row r="711" spans="1:2" x14ac:dyDescent="0.25">
      <c r="A711" s="6">
        <v>706</v>
      </c>
      <c r="B711" s="6" t="str">
        <f>"00188333"</f>
        <v>00188333</v>
      </c>
    </row>
    <row r="712" spans="1:2" x14ac:dyDescent="0.25">
      <c r="A712" s="6">
        <v>707</v>
      </c>
      <c r="B712" s="6" t="str">
        <f>"00188458"</f>
        <v>00188458</v>
      </c>
    </row>
    <row r="713" spans="1:2" x14ac:dyDescent="0.25">
      <c r="A713" s="6">
        <v>708</v>
      </c>
      <c r="B713" s="6" t="str">
        <f>"00189622"</f>
        <v>00189622</v>
      </c>
    </row>
    <row r="714" spans="1:2" x14ac:dyDescent="0.25">
      <c r="A714" s="6">
        <v>709</v>
      </c>
      <c r="B714" s="6" t="str">
        <f>"00190091"</f>
        <v>00190091</v>
      </c>
    </row>
    <row r="715" spans="1:2" x14ac:dyDescent="0.25">
      <c r="A715" s="6">
        <v>710</v>
      </c>
      <c r="B715" s="6" t="str">
        <f>"00190294"</f>
        <v>00190294</v>
      </c>
    </row>
    <row r="716" spans="1:2" x14ac:dyDescent="0.25">
      <c r="A716" s="6">
        <v>711</v>
      </c>
      <c r="B716" s="6" t="str">
        <f>"00190699"</f>
        <v>00190699</v>
      </c>
    </row>
    <row r="717" spans="1:2" x14ac:dyDescent="0.25">
      <c r="A717" s="6">
        <v>712</v>
      </c>
      <c r="B717" s="6" t="str">
        <f>"00190801"</f>
        <v>00190801</v>
      </c>
    </row>
    <row r="718" spans="1:2" x14ac:dyDescent="0.25">
      <c r="A718" s="6">
        <v>713</v>
      </c>
      <c r="B718" s="6" t="str">
        <f>"00190938"</f>
        <v>00190938</v>
      </c>
    </row>
    <row r="719" spans="1:2" x14ac:dyDescent="0.25">
      <c r="A719" s="6">
        <v>714</v>
      </c>
      <c r="B719" s="6" t="str">
        <f>"00191083"</f>
        <v>00191083</v>
      </c>
    </row>
    <row r="720" spans="1:2" x14ac:dyDescent="0.25">
      <c r="A720" s="6">
        <v>715</v>
      </c>
      <c r="B720" s="6" t="str">
        <f>"00191356"</f>
        <v>00191356</v>
      </c>
    </row>
    <row r="721" spans="1:2" x14ac:dyDescent="0.25">
      <c r="A721" s="6">
        <v>716</v>
      </c>
      <c r="B721" s="6" t="str">
        <f>"00191607"</f>
        <v>00191607</v>
      </c>
    </row>
    <row r="722" spans="1:2" x14ac:dyDescent="0.25">
      <c r="A722" s="6">
        <v>717</v>
      </c>
      <c r="B722" s="6" t="str">
        <f>"00191775"</f>
        <v>00191775</v>
      </c>
    </row>
    <row r="723" spans="1:2" x14ac:dyDescent="0.25">
      <c r="A723" s="6">
        <v>718</v>
      </c>
      <c r="B723" s="6" t="str">
        <f>"00192105"</f>
        <v>00192105</v>
      </c>
    </row>
    <row r="724" spans="1:2" x14ac:dyDescent="0.25">
      <c r="A724" s="6">
        <v>719</v>
      </c>
      <c r="B724" s="6" t="str">
        <f>"00192315"</f>
        <v>00192315</v>
      </c>
    </row>
    <row r="725" spans="1:2" x14ac:dyDescent="0.25">
      <c r="A725" s="6">
        <v>720</v>
      </c>
      <c r="B725" s="6" t="str">
        <f>"00192324"</f>
        <v>00192324</v>
      </c>
    </row>
    <row r="726" spans="1:2" x14ac:dyDescent="0.25">
      <c r="A726" s="6">
        <v>721</v>
      </c>
      <c r="B726" s="6" t="str">
        <f>"00192677"</f>
        <v>00192677</v>
      </c>
    </row>
    <row r="727" spans="1:2" x14ac:dyDescent="0.25">
      <c r="A727" s="6">
        <v>722</v>
      </c>
      <c r="B727" s="6" t="str">
        <f>"00192740"</f>
        <v>00192740</v>
      </c>
    </row>
    <row r="728" spans="1:2" x14ac:dyDescent="0.25">
      <c r="A728" s="6">
        <v>723</v>
      </c>
      <c r="B728" s="6" t="str">
        <f>"00192993"</f>
        <v>00192993</v>
      </c>
    </row>
    <row r="729" spans="1:2" x14ac:dyDescent="0.25">
      <c r="A729" s="6">
        <v>724</v>
      </c>
      <c r="B729" s="6" t="str">
        <f>"00193168"</f>
        <v>00193168</v>
      </c>
    </row>
    <row r="730" spans="1:2" x14ac:dyDescent="0.25">
      <c r="A730" s="6">
        <v>725</v>
      </c>
      <c r="B730" s="6" t="str">
        <f>"00193204"</f>
        <v>00193204</v>
      </c>
    </row>
    <row r="731" spans="1:2" x14ac:dyDescent="0.25">
      <c r="A731" s="6">
        <v>726</v>
      </c>
      <c r="B731" s="6" t="str">
        <f>"00193216"</f>
        <v>00193216</v>
      </c>
    </row>
    <row r="732" spans="1:2" x14ac:dyDescent="0.25">
      <c r="A732" s="6">
        <v>727</v>
      </c>
      <c r="B732" s="6" t="str">
        <f>"00193257"</f>
        <v>00193257</v>
      </c>
    </row>
    <row r="733" spans="1:2" x14ac:dyDescent="0.25">
      <c r="A733" s="6">
        <v>728</v>
      </c>
      <c r="B733" s="6" t="str">
        <f>"00193464"</f>
        <v>00193464</v>
      </c>
    </row>
    <row r="734" spans="1:2" x14ac:dyDescent="0.25">
      <c r="A734" s="6">
        <v>729</v>
      </c>
      <c r="B734" s="6" t="str">
        <f>"00193545"</f>
        <v>00193545</v>
      </c>
    </row>
    <row r="735" spans="1:2" x14ac:dyDescent="0.25">
      <c r="A735" s="6">
        <v>730</v>
      </c>
      <c r="B735" s="6" t="str">
        <f>"00193587"</f>
        <v>00193587</v>
      </c>
    </row>
    <row r="736" spans="1:2" x14ac:dyDescent="0.25">
      <c r="A736" s="6">
        <v>731</v>
      </c>
      <c r="B736" s="6" t="str">
        <f>"00193651"</f>
        <v>00193651</v>
      </c>
    </row>
    <row r="737" spans="1:2" x14ac:dyDescent="0.25">
      <c r="A737" s="6">
        <v>732</v>
      </c>
      <c r="B737" s="6" t="str">
        <f>"00193845"</f>
        <v>00193845</v>
      </c>
    </row>
    <row r="738" spans="1:2" x14ac:dyDescent="0.25">
      <c r="A738" s="6">
        <v>733</v>
      </c>
      <c r="B738" s="6" t="str">
        <f>"00193934"</f>
        <v>00193934</v>
      </c>
    </row>
    <row r="739" spans="1:2" x14ac:dyDescent="0.25">
      <c r="A739" s="6">
        <v>734</v>
      </c>
      <c r="B739" s="6" t="str">
        <f>"00194530"</f>
        <v>00194530</v>
      </c>
    </row>
    <row r="740" spans="1:2" x14ac:dyDescent="0.25">
      <c r="A740" s="6">
        <v>735</v>
      </c>
      <c r="B740" s="6" t="str">
        <f>"00194704"</f>
        <v>00194704</v>
      </c>
    </row>
    <row r="741" spans="1:2" x14ac:dyDescent="0.25">
      <c r="A741" s="6">
        <v>736</v>
      </c>
      <c r="B741" s="6" t="str">
        <f>"00194831"</f>
        <v>00194831</v>
      </c>
    </row>
    <row r="742" spans="1:2" x14ac:dyDescent="0.25">
      <c r="A742" s="6">
        <v>737</v>
      </c>
      <c r="B742" s="6" t="str">
        <f>"00195158"</f>
        <v>00195158</v>
      </c>
    </row>
    <row r="743" spans="1:2" x14ac:dyDescent="0.25">
      <c r="A743" s="6">
        <v>738</v>
      </c>
      <c r="B743" s="6" t="str">
        <f>"00195334"</f>
        <v>00195334</v>
      </c>
    </row>
    <row r="744" spans="1:2" x14ac:dyDescent="0.25">
      <c r="A744" s="6">
        <v>739</v>
      </c>
      <c r="B744" s="6" t="str">
        <f>"00195342"</f>
        <v>00195342</v>
      </c>
    </row>
    <row r="745" spans="1:2" x14ac:dyDescent="0.25">
      <c r="A745" s="6">
        <v>740</v>
      </c>
      <c r="B745" s="6" t="str">
        <f>"00195565"</f>
        <v>00195565</v>
      </c>
    </row>
    <row r="746" spans="1:2" x14ac:dyDescent="0.25">
      <c r="A746" s="6">
        <v>741</v>
      </c>
      <c r="B746" s="6" t="str">
        <f>"00195842"</f>
        <v>00195842</v>
      </c>
    </row>
    <row r="747" spans="1:2" x14ac:dyDescent="0.25">
      <c r="A747" s="6">
        <v>742</v>
      </c>
      <c r="B747" s="6" t="str">
        <f>"00195977"</f>
        <v>00195977</v>
      </c>
    </row>
    <row r="748" spans="1:2" x14ac:dyDescent="0.25">
      <c r="A748" s="6">
        <v>743</v>
      </c>
      <c r="B748" s="6" t="str">
        <f>"00196029"</f>
        <v>00196029</v>
      </c>
    </row>
    <row r="749" spans="1:2" x14ac:dyDescent="0.25">
      <c r="A749" s="6">
        <v>744</v>
      </c>
      <c r="B749" s="6" t="str">
        <f>"00196377"</f>
        <v>00196377</v>
      </c>
    </row>
    <row r="750" spans="1:2" x14ac:dyDescent="0.25">
      <c r="A750" s="6">
        <v>745</v>
      </c>
      <c r="B750" s="6" t="str">
        <f>"00196499"</f>
        <v>00196499</v>
      </c>
    </row>
    <row r="751" spans="1:2" x14ac:dyDescent="0.25">
      <c r="A751" s="6">
        <v>746</v>
      </c>
      <c r="B751" s="6" t="str">
        <f>"00196795"</f>
        <v>00196795</v>
      </c>
    </row>
    <row r="752" spans="1:2" x14ac:dyDescent="0.25">
      <c r="A752" s="6">
        <v>747</v>
      </c>
      <c r="B752" s="6" t="str">
        <f>"00197046"</f>
        <v>00197046</v>
      </c>
    </row>
    <row r="753" spans="1:2" x14ac:dyDescent="0.25">
      <c r="A753" s="6">
        <v>748</v>
      </c>
      <c r="B753" s="6" t="str">
        <f>"00197150"</f>
        <v>00197150</v>
      </c>
    </row>
    <row r="754" spans="1:2" x14ac:dyDescent="0.25">
      <c r="A754" s="6">
        <v>749</v>
      </c>
      <c r="B754" s="6" t="str">
        <f>"00197174"</f>
        <v>00197174</v>
      </c>
    </row>
    <row r="755" spans="1:2" x14ac:dyDescent="0.25">
      <c r="A755" s="6">
        <v>750</v>
      </c>
      <c r="B755" s="6" t="str">
        <f>"00197402"</f>
        <v>00197402</v>
      </c>
    </row>
    <row r="756" spans="1:2" x14ac:dyDescent="0.25">
      <c r="A756" s="6">
        <v>751</v>
      </c>
      <c r="B756" s="6" t="str">
        <f>"00197420"</f>
        <v>00197420</v>
      </c>
    </row>
    <row r="757" spans="1:2" x14ac:dyDescent="0.25">
      <c r="A757" s="6">
        <v>752</v>
      </c>
      <c r="B757" s="6" t="str">
        <f>"00197643"</f>
        <v>00197643</v>
      </c>
    </row>
    <row r="758" spans="1:2" x14ac:dyDescent="0.25">
      <c r="A758" s="6">
        <v>753</v>
      </c>
      <c r="B758" s="6" t="str">
        <f>"00197701"</f>
        <v>00197701</v>
      </c>
    </row>
    <row r="759" spans="1:2" x14ac:dyDescent="0.25">
      <c r="A759" s="6">
        <v>754</v>
      </c>
      <c r="B759" s="6" t="str">
        <f>"00197764"</f>
        <v>00197764</v>
      </c>
    </row>
    <row r="760" spans="1:2" x14ac:dyDescent="0.25">
      <c r="A760" s="6">
        <v>755</v>
      </c>
      <c r="B760" s="6" t="str">
        <f>"00197767"</f>
        <v>00197767</v>
      </c>
    </row>
    <row r="761" spans="1:2" x14ac:dyDescent="0.25">
      <c r="A761" s="6">
        <v>756</v>
      </c>
      <c r="B761" s="6" t="str">
        <f>"00197850"</f>
        <v>00197850</v>
      </c>
    </row>
    <row r="762" spans="1:2" x14ac:dyDescent="0.25">
      <c r="A762" s="6">
        <v>757</v>
      </c>
      <c r="B762" s="6" t="str">
        <f>"00198072"</f>
        <v>00198072</v>
      </c>
    </row>
    <row r="763" spans="1:2" x14ac:dyDescent="0.25">
      <c r="A763" s="6">
        <v>758</v>
      </c>
      <c r="B763" s="6" t="str">
        <f>"00198099"</f>
        <v>00198099</v>
      </c>
    </row>
    <row r="764" spans="1:2" x14ac:dyDescent="0.25">
      <c r="A764" s="6">
        <v>759</v>
      </c>
      <c r="B764" s="6" t="str">
        <f>"00198305"</f>
        <v>00198305</v>
      </c>
    </row>
    <row r="765" spans="1:2" x14ac:dyDescent="0.25">
      <c r="A765" s="6">
        <v>760</v>
      </c>
      <c r="B765" s="6" t="str">
        <f>"00199003"</f>
        <v>00199003</v>
      </c>
    </row>
    <row r="766" spans="1:2" x14ac:dyDescent="0.25">
      <c r="A766" s="6">
        <v>761</v>
      </c>
      <c r="B766" s="6" t="str">
        <f>"00199361"</f>
        <v>00199361</v>
      </c>
    </row>
    <row r="767" spans="1:2" x14ac:dyDescent="0.25">
      <c r="A767" s="6">
        <v>762</v>
      </c>
      <c r="B767" s="6" t="str">
        <f>"00199580"</f>
        <v>00199580</v>
      </c>
    </row>
    <row r="768" spans="1:2" x14ac:dyDescent="0.25">
      <c r="A768" s="6">
        <v>763</v>
      </c>
      <c r="B768" s="6" t="str">
        <f>"00199815"</f>
        <v>00199815</v>
      </c>
    </row>
    <row r="769" spans="1:2" x14ac:dyDescent="0.25">
      <c r="A769" s="6">
        <v>764</v>
      </c>
      <c r="B769" s="6" t="str">
        <f>"00200035"</f>
        <v>00200035</v>
      </c>
    </row>
    <row r="770" spans="1:2" x14ac:dyDescent="0.25">
      <c r="A770" s="6">
        <v>765</v>
      </c>
      <c r="B770" s="6" t="str">
        <f>"00200072"</f>
        <v>00200072</v>
      </c>
    </row>
    <row r="771" spans="1:2" x14ac:dyDescent="0.25">
      <c r="A771" s="6">
        <v>766</v>
      </c>
      <c r="B771" s="6" t="str">
        <f>"00200372"</f>
        <v>00200372</v>
      </c>
    </row>
    <row r="772" spans="1:2" x14ac:dyDescent="0.25">
      <c r="A772" s="6">
        <v>767</v>
      </c>
      <c r="B772" s="6" t="str">
        <f>"00201144"</f>
        <v>00201144</v>
      </c>
    </row>
    <row r="773" spans="1:2" x14ac:dyDescent="0.25">
      <c r="A773" s="6">
        <v>768</v>
      </c>
      <c r="B773" s="6" t="str">
        <f>"00201603"</f>
        <v>00201603</v>
      </c>
    </row>
    <row r="774" spans="1:2" x14ac:dyDescent="0.25">
      <c r="A774" s="6">
        <v>769</v>
      </c>
      <c r="B774" s="6" t="str">
        <f>"00201939"</f>
        <v>00201939</v>
      </c>
    </row>
    <row r="775" spans="1:2" x14ac:dyDescent="0.25">
      <c r="A775" s="6">
        <v>770</v>
      </c>
      <c r="B775" s="6" t="str">
        <f>"00202085"</f>
        <v>00202085</v>
      </c>
    </row>
    <row r="776" spans="1:2" x14ac:dyDescent="0.25">
      <c r="A776" s="6">
        <v>771</v>
      </c>
      <c r="B776" s="6" t="str">
        <f>"00202151"</f>
        <v>00202151</v>
      </c>
    </row>
    <row r="777" spans="1:2" x14ac:dyDescent="0.25">
      <c r="A777" s="6">
        <v>772</v>
      </c>
      <c r="B777" s="6" t="str">
        <f>"00202167"</f>
        <v>00202167</v>
      </c>
    </row>
    <row r="778" spans="1:2" x14ac:dyDescent="0.25">
      <c r="A778" s="6">
        <v>773</v>
      </c>
      <c r="B778" s="6" t="str">
        <f>"00202284"</f>
        <v>00202284</v>
      </c>
    </row>
    <row r="779" spans="1:2" x14ac:dyDescent="0.25">
      <c r="A779" s="6">
        <v>774</v>
      </c>
      <c r="B779" s="6" t="str">
        <f>"00202304"</f>
        <v>00202304</v>
      </c>
    </row>
    <row r="780" spans="1:2" x14ac:dyDescent="0.25">
      <c r="A780" s="6">
        <v>775</v>
      </c>
      <c r="B780" s="6" t="str">
        <f>"00202468"</f>
        <v>00202468</v>
      </c>
    </row>
    <row r="781" spans="1:2" x14ac:dyDescent="0.25">
      <c r="A781" s="6">
        <v>776</v>
      </c>
      <c r="B781" s="6" t="str">
        <f>"00202566"</f>
        <v>00202566</v>
      </c>
    </row>
    <row r="782" spans="1:2" x14ac:dyDescent="0.25">
      <c r="A782" s="6">
        <v>777</v>
      </c>
      <c r="B782" s="6" t="str">
        <f>"00203035"</f>
        <v>00203035</v>
      </c>
    </row>
    <row r="783" spans="1:2" x14ac:dyDescent="0.25">
      <c r="A783" s="6">
        <v>778</v>
      </c>
      <c r="B783" s="6" t="str">
        <f>"00203122"</f>
        <v>00203122</v>
      </c>
    </row>
    <row r="784" spans="1:2" x14ac:dyDescent="0.25">
      <c r="A784" s="6">
        <v>779</v>
      </c>
      <c r="B784" s="6" t="str">
        <f>"00203405"</f>
        <v>00203405</v>
      </c>
    </row>
    <row r="785" spans="1:2" x14ac:dyDescent="0.25">
      <c r="A785" s="6">
        <v>780</v>
      </c>
      <c r="B785" s="6" t="str">
        <f>"00205458"</f>
        <v>00205458</v>
      </c>
    </row>
    <row r="786" spans="1:2" x14ac:dyDescent="0.25">
      <c r="A786" s="6">
        <v>781</v>
      </c>
      <c r="B786" s="6" t="str">
        <f>"00205669"</f>
        <v>00205669</v>
      </c>
    </row>
    <row r="787" spans="1:2" x14ac:dyDescent="0.25">
      <c r="A787" s="6">
        <v>782</v>
      </c>
      <c r="B787" s="6" t="str">
        <f>"00205721"</f>
        <v>00205721</v>
      </c>
    </row>
    <row r="788" spans="1:2" x14ac:dyDescent="0.25">
      <c r="A788" s="6">
        <v>783</v>
      </c>
      <c r="B788" s="6" t="str">
        <f>"00205760"</f>
        <v>00205760</v>
      </c>
    </row>
    <row r="789" spans="1:2" x14ac:dyDescent="0.25">
      <c r="A789" s="6">
        <v>784</v>
      </c>
      <c r="B789" s="6" t="str">
        <f>"00205793"</f>
        <v>00205793</v>
      </c>
    </row>
    <row r="790" spans="1:2" x14ac:dyDescent="0.25">
      <c r="A790" s="6">
        <v>785</v>
      </c>
      <c r="B790" s="6" t="str">
        <f>"00206115"</f>
        <v>00206115</v>
      </c>
    </row>
    <row r="791" spans="1:2" x14ac:dyDescent="0.25">
      <c r="A791" s="6">
        <v>786</v>
      </c>
      <c r="B791" s="6" t="str">
        <f>"00206248"</f>
        <v>00206248</v>
      </c>
    </row>
    <row r="792" spans="1:2" x14ac:dyDescent="0.25">
      <c r="A792" s="6">
        <v>787</v>
      </c>
      <c r="B792" s="6" t="str">
        <f>"00206324"</f>
        <v>00206324</v>
      </c>
    </row>
    <row r="793" spans="1:2" x14ac:dyDescent="0.25">
      <c r="A793" s="6">
        <v>788</v>
      </c>
      <c r="B793" s="6" t="str">
        <f>"00206386"</f>
        <v>00206386</v>
      </c>
    </row>
    <row r="794" spans="1:2" x14ac:dyDescent="0.25">
      <c r="A794" s="6">
        <v>789</v>
      </c>
      <c r="B794" s="6" t="str">
        <f>"00206775"</f>
        <v>00206775</v>
      </c>
    </row>
    <row r="795" spans="1:2" x14ac:dyDescent="0.25">
      <c r="A795" s="6">
        <v>790</v>
      </c>
      <c r="B795" s="6" t="str">
        <f>"00206996"</f>
        <v>00206996</v>
      </c>
    </row>
    <row r="796" spans="1:2" x14ac:dyDescent="0.25">
      <c r="A796" s="6">
        <v>791</v>
      </c>
      <c r="B796" s="6" t="str">
        <f>"00207008"</f>
        <v>00207008</v>
      </c>
    </row>
    <row r="797" spans="1:2" x14ac:dyDescent="0.25">
      <c r="A797" s="6">
        <v>792</v>
      </c>
      <c r="B797" s="6" t="str">
        <f>"00207082"</f>
        <v>00207082</v>
      </c>
    </row>
    <row r="798" spans="1:2" x14ac:dyDescent="0.25">
      <c r="A798" s="6">
        <v>793</v>
      </c>
      <c r="B798" s="6" t="str">
        <f>"00207156"</f>
        <v>00207156</v>
      </c>
    </row>
    <row r="799" spans="1:2" x14ac:dyDescent="0.25">
      <c r="A799" s="6">
        <v>794</v>
      </c>
      <c r="B799" s="6" t="str">
        <f>"00207506"</f>
        <v>00207506</v>
      </c>
    </row>
    <row r="800" spans="1:2" x14ac:dyDescent="0.25">
      <c r="A800" s="6">
        <v>795</v>
      </c>
      <c r="B800" s="6" t="str">
        <f>"00207551"</f>
        <v>00207551</v>
      </c>
    </row>
    <row r="801" spans="1:2" x14ac:dyDescent="0.25">
      <c r="A801" s="6">
        <v>796</v>
      </c>
      <c r="B801" s="6" t="str">
        <f>"00207585"</f>
        <v>00207585</v>
      </c>
    </row>
    <row r="802" spans="1:2" x14ac:dyDescent="0.25">
      <c r="A802" s="6">
        <v>797</v>
      </c>
      <c r="B802" s="6" t="str">
        <f>"00208106"</f>
        <v>00208106</v>
      </c>
    </row>
    <row r="803" spans="1:2" x14ac:dyDescent="0.25">
      <c r="A803" s="6">
        <v>798</v>
      </c>
      <c r="B803" s="6" t="str">
        <f>"00208111"</f>
        <v>00208111</v>
      </c>
    </row>
    <row r="804" spans="1:2" x14ac:dyDescent="0.25">
      <c r="A804" s="6">
        <v>799</v>
      </c>
      <c r="B804" s="6" t="str">
        <f>"00208237"</f>
        <v>00208237</v>
      </c>
    </row>
    <row r="805" spans="1:2" x14ac:dyDescent="0.25">
      <c r="A805" s="6">
        <v>800</v>
      </c>
      <c r="B805" s="6" t="str">
        <f>"00208435"</f>
        <v>00208435</v>
      </c>
    </row>
    <row r="806" spans="1:2" x14ac:dyDescent="0.25">
      <c r="A806" s="6">
        <v>801</v>
      </c>
      <c r="B806" s="6" t="str">
        <f>"00208842"</f>
        <v>00208842</v>
      </c>
    </row>
    <row r="807" spans="1:2" x14ac:dyDescent="0.25">
      <c r="A807" s="6">
        <v>802</v>
      </c>
      <c r="B807" s="6" t="str">
        <f>"00208844"</f>
        <v>00208844</v>
      </c>
    </row>
    <row r="808" spans="1:2" x14ac:dyDescent="0.25">
      <c r="A808" s="6">
        <v>803</v>
      </c>
      <c r="B808" s="6" t="str">
        <f>"00208897"</f>
        <v>00208897</v>
      </c>
    </row>
    <row r="809" spans="1:2" x14ac:dyDescent="0.25">
      <c r="A809" s="6">
        <v>804</v>
      </c>
      <c r="B809" s="6" t="str">
        <f>"00209060"</f>
        <v>00209060</v>
      </c>
    </row>
    <row r="810" spans="1:2" x14ac:dyDescent="0.25">
      <c r="A810" s="6">
        <v>805</v>
      </c>
      <c r="B810" s="6" t="str">
        <f>"00209075"</f>
        <v>00209075</v>
      </c>
    </row>
    <row r="811" spans="1:2" x14ac:dyDescent="0.25">
      <c r="A811" s="6">
        <v>806</v>
      </c>
      <c r="B811" s="6" t="str">
        <f>"00209181"</f>
        <v>00209181</v>
      </c>
    </row>
    <row r="812" spans="1:2" x14ac:dyDescent="0.25">
      <c r="A812" s="6">
        <v>807</v>
      </c>
      <c r="B812" s="6" t="str">
        <f>"00209243"</f>
        <v>00209243</v>
      </c>
    </row>
    <row r="813" spans="1:2" x14ac:dyDescent="0.25">
      <c r="A813" s="6">
        <v>808</v>
      </c>
      <c r="B813" s="6" t="str">
        <f>"00209937"</f>
        <v>00209937</v>
      </c>
    </row>
    <row r="814" spans="1:2" x14ac:dyDescent="0.25">
      <c r="A814" s="6">
        <v>809</v>
      </c>
      <c r="B814" s="6" t="str">
        <f>"00210043"</f>
        <v>00210043</v>
      </c>
    </row>
    <row r="815" spans="1:2" x14ac:dyDescent="0.25">
      <c r="A815" s="6">
        <v>810</v>
      </c>
      <c r="B815" s="6" t="str">
        <f>"00210112"</f>
        <v>00210112</v>
      </c>
    </row>
    <row r="816" spans="1:2" x14ac:dyDescent="0.25">
      <c r="A816" s="6">
        <v>811</v>
      </c>
      <c r="B816" s="6" t="str">
        <f>"00210166"</f>
        <v>00210166</v>
      </c>
    </row>
    <row r="817" spans="1:2" x14ac:dyDescent="0.25">
      <c r="A817" s="6">
        <v>812</v>
      </c>
      <c r="B817" s="6" t="str">
        <f>"00210221"</f>
        <v>00210221</v>
      </c>
    </row>
    <row r="818" spans="1:2" x14ac:dyDescent="0.25">
      <c r="A818" s="6">
        <v>813</v>
      </c>
      <c r="B818" s="6" t="str">
        <f>"00210599"</f>
        <v>00210599</v>
      </c>
    </row>
    <row r="819" spans="1:2" x14ac:dyDescent="0.25">
      <c r="A819" s="6">
        <v>814</v>
      </c>
      <c r="B819" s="6" t="str">
        <f>"00211941"</f>
        <v>00211941</v>
      </c>
    </row>
    <row r="820" spans="1:2" x14ac:dyDescent="0.25">
      <c r="A820" s="6">
        <v>815</v>
      </c>
      <c r="B820" s="6" t="str">
        <f>"00212186"</f>
        <v>00212186</v>
      </c>
    </row>
    <row r="821" spans="1:2" x14ac:dyDescent="0.25">
      <c r="A821" s="6">
        <v>816</v>
      </c>
      <c r="B821" s="6" t="str">
        <f>"00212190"</f>
        <v>00212190</v>
      </c>
    </row>
    <row r="822" spans="1:2" x14ac:dyDescent="0.25">
      <c r="A822" s="6">
        <v>817</v>
      </c>
      <c r="B822" s="6" t="str">
        <f>"00213408"</f>
        <v>00213408</v>
      </c>
    </row>
    <row r="823" spans="1:2" x14ac:dyDescent="0.25">
      <c r="A823" s="6">
        <v>818</v>
      </c>
      <c r="B823" s="6" t="str">
        <f>"00214733"</f>
        <v>00214733</v>
      </c>
    </row>
    <row r="824" spans="1:2" x14ac:dyDescent="0.25">
      <c r="A824" s="6">
        <v>819</v>
      </c>
      <c r="B824" s="6" t="str">
        <f>"00215458"</f>
        <v>00215458</v>
      </c>
    </row>
    <row r="825" spans="1:2" x14ac:dyDescent="0.25">
      <c r="A825" s="6">
        <v>820</v>
      </c>
      <c r="B825" s="6" t="str">
        <f>"00215828"</f>
        <v>00215828</v>
      </c>
    </row>
    <row r="826" spans="1:2" x14ac:dyDescent="0.25">
      <c r="A826" s="6">
        <v>821</v>
      </c>
      <c r="B826" s="6" t="str">
        <f>"00215997"</f>
        <v>00215997</v>
      </c>
    </row>
    <row r="827" spans="1:2" x14ac:dyDescent="0.25">
      <c r="A827" s="6">
        <v>822</v>
      </c>
      <c r="B827" s="6" t="str">
        <f>"00216230"</f>
        <v>00216230</v>
      </c>
    </row>
    <row r="828" spans="1:2" x14ac:dyDescent="0.25">
      <c r="A828" s="6">
        <v>823</v>
      </c>
      <c r="B828" s="6" t="str">
        <f>"00216471"</f>
        <v>00216471</v>
      </c>
    </row>
    <row r="829" spans="1:2" x14ac:dyDescent="0.25">
      <c r="A829" s="6">
        <v>824</v>
      </c>
      <c r="B829" s="6" t="str">
        <f>"00216542"</f>
        <v>00216542</v>
      </c>
    </row>
    <row r="830" spans="1:2" x14ac:dyDescent="0.25">
      <c r="A830" s="6">
        <v>825</v>
      </c>
      <c r="B830" s="6" t="str">
        <f>"00216955"</f>
        <v>00216955</v>
      </c>
    </row>
    <row r="831" spans="1:2" x14ac:dyDescent="0.25">
      <c r="A831" s="6">
        <v>826</v>
      </c>
      <c r="B831" s="6" t="str">
        <f>"00217141"</f>
        <v>00217141</v>
      </c>
    </row>
    <row r="832" spans="1:2" x14ac:dyDescent="0.25">
      <c r="A832" s="6">
        <v>827</v>
      </c>
      <c r="B832" s="6" t="str">
        <f>"00217143"</f>
        <v>00217143</v>
      </c>
    </row>
    <row r="833" spans="1:2" x14ac:dyDescent="0.25">
      <c r="A833" s="6">
        <v>828</v>
      </c>
      <c r="B833" s="6" t="str">
        <f>"00217932"</f>
        <v>00217932</v>
      </c>
    </row>
    <row r="834" spans="1:2" x14ac:dyDescent="0.25">
      <c r="A834" s="6">
        <v>829</v>
      </c>
      <c r="B834" s="6" t="str">
        <f>"00218520"</f>
        <v>00218520</v>
      </c>
    </row>
    <row r="835" spans="1:2" x14ac:dyDescent="0.25">
      <c r="A835" s="6">
        <v>830</v>
      </c>
      <c r="B835" s="6" t="str">
        <f>"00218836"</f>
        <v>00218836</v>
      </c>
    </row>
    <row r="836" spans="1:2" x14ac:dyDescent="0.25">
      <c r="A836" s="6">
        <v>831</v>
      </c>
      <c r="B836" s="6" t="str">
        <f>"00219475"</f>
        <v>00219475</v>
      </c>
    </row>
    <row r="837" spans="1:2" x14ac:dyDescent="0.25">
      <c r="A837" s="6">
        <v>832</v>
      </c>
      <c r="B837" s="6" t="str">
        <f>"00219539"</f>
        <v>00219539</v>
      </c>
    </row>
    <row r="838" spans="1:2" x14ac:dyDescent="0.25">
      <c r="A838" s="6">
        <v>833</v>
      </c>
      <c r="B838" s="6" t="str">
        <f>"00219565"</f>
        <v>00219565</v>
      </c>
    </row>
    <row r="839" spans="1:2" x14ac:dyDescent="0.25">
      <c r="A839" s="6">
        <v>834</v>
      </c>
      <c r="B839" s="6" t="str">
        <f>"00219838"</f>
        <v>00219838</v>
      </c>
    </row>
    <row r="840" spans="1:2" x14ac:dyDescent="0.25">
      <c r="A840" s="6">
        <v>835</v>
      </c>
      <c r="B840" s="6" t="str">
        <f>"00219893"</f>
        <v>00219893</v>
      </c>
    </row>
    <row r="841" spans="1:2" x14ac:dyDescent="0.25">
      <c r="A841" s="6">
        <v>836</v>
      </c>
      <c r="B841" s="6" t="str">
        <f>"00220230"</f>
        <v>00220230</v>
      </c>
    </row>
    <row r="842" spans="1:2" x14ac:dyDescent="0.25">
      <c r="A842" s="6">
        <v>837</v>
      </c>
      <c r="B842" s="6" t="str">
        <f>"00220306"</f>
        <v>00220306</v>
      </c>
    </row>
    <row r="843" spans="1:2" x14ac:dyDescent="0.25">
      <c r="A843" s="6">
        <v>838</v>
      </c>
      <c r="B843" s="6" t="str">
        <f>"00220349"</f>
        <v>00220349</v>
      </c>
    </row>
    <row r="844" spans="1:2" x14ac:dyDescent="0.25">
      <c r="A844" s="6">
        <v>839</v>
      </c>
      <c r="B844" s="6" t="str">
        <f>"00220412"</f>
        <v>00220412</v>
      </c>
    </row>
    <row r="845" spans="1:2" x14ac:dyDescent="0.25">
      <c r="A845" s="6">
        <v>840</v>
      </c>
      <c r="B845" s="6" t="str">
        <f>"00220681"</f>
        <v>00220681</v>
      </c>
    </row>
    <row r="846" spans="1:2" x14ac:dyDescent="0.25">
      <c r="A846" s="6">
        <v>841</v>
      </c>
      <c r="B846" s="6" t="str">
        <f>"00220763"</f>
        <v>00220763</v>
      </c>
    </row>
    <row r="847" spans="1:2" x14ac:dyDescent="0.25">
      <c r="A847" s="6">
        <v>842</v>
      </c>
      <c r="B847" s="6" t="str">
        <f>"00220819"</f>
        <v>00220819</v>
      </c>
    </row>
    <row r="848" spans="1:2" x14ac:dyDescent="0.25">
      <c r="A848" s="6">
        <v>843</v>
      </c>
      <c r="B848" s="6" t="str">
        <f>"00221638"</f>
        <v>00221638</v>
      </c>
    </row>
    <row r="849" spans="1:2" x14ac:dyDescent="0.25">
      <c r="A849" s="6">
        <v>844</v>
      </c>
      <c r="B849" s="6" t="str">
        <f>"00221654"</f>
        <v>00221654</v>
      </c>
    </row>
    <row r="850" spans="1:2" x14ac:dyDescent="0.25">
      <c r="A850" s="6">
        <v>845</v>
      </c>
      <c r="B850" s="6" t="str">
        <f>"00221950"</f>
        <v>00221950</v>
      </c>
    </row>
    <row r="851" spans="1:2" x14ac:dyDescent="0.25">
      <c r="A851" s="6">
        <v>846</v>
      </c>
      <c r="B851" s="6" t="str">
        <f>"00222149"</f>
        <v>00222149</v>
      </c>
    </row>
    <row r="852" spans="1:2" x14ac:dyDescent="0.25">
      <c r="A852" s="6">
        <v>847</v>
      </c>
      <c r="B852" s="6" t="str">
        <f>"00222221"</f>
        <v>00222221</v>
      </c>
    </row>
    <row r="853" spans="1:2" x14ac:dyDescent="0.25">
      <c r="A853" s="6">
        <v>848</v>
      </c>
      <c r="B853" s="6" t="str">
        <f>"00222395"</f>
        <v>00222395</v>
      </c>
    </row>
    <row r="854" spans="1:2" x14ac:dyDescent="0.25">
      <c r="A854" s="6">
        <v>849</v>
      </c>
      <c r="B854" s="6" t="str">
        <f>"00222855"</f>
        <v>00222855</v>
      </c>
    </row>
    <row r="855" spans="1:2" x14ac:dyDescent="0.25">
      <c r="A855" s="6">
        <v>850</v>
      </c>
      <c r="B855" s="6" t="str">
        <f>"00223072"</f>
        <v>00223072</v>
      </c>
    </row>
    <row r="856" spans="1:2" x14ac:dyDescent="0.25">
      <c r="A856" s="6">
        <v>851</v>
      </c>
      <c r="B856" s="6" t="str">
        <f>"00223266"</f>
        <v>00223266</v>
      </c>
    </row>
    <row r="857" spans="1:2" x14ac:dyDescent="0.25">
      <c r="A857" s="6">
        <v>852</v>
      </c>
      <c r="B857" s="6" t="str">
        <f>"00223426"</f>
        <v>00223426</v>
      </c>
    </row>
    <row r="858" spans="1:2" x14ac:dyDescent="0.25">
      <c r="A858" s="6">
        <v>853</v>
      </c>
      <c r="B858" s="6" t="str">
        <f>"00223633"</f>
        <v>00223633</v>
      </c>
    </row>
    <row r="859" spans="1:2" x14ac:dyDescent="0.25">
      <c r="A859" s="6">
        <v>854</v>
      </c>
      <c r="B859" s="6" t="str">
        <f>"00223740"</f>
        <v>00223740</v>
      </c>
    </row>
    <row r="860" spans="1:2" x14ac:dyDescent="0.25">
      <c r="A860" s="6">
        <v>855</v>
      </c>
      <c r="B860" s="6" t="str">
        <f>"00223874"</f>
        <v>00223874</v>
      </c>
    </row>
    <row r="861" spans="1:2" x14ac:dyDescent="0.25">
      <c r="A861" s="6">
        <v>856</v>
      </c>
      <c r="B861" s="6" t="str">
        <f>"00224088"</f>
        <v>00224088</v>
      </c>
    </row>
    <row r="862" spans="1:2" x14ac:dyDescent="0.25">
      <c r="A862" s="6">
        <v>857</v>
      </c>
      <c r="B862" s="6" t="str">
        <f>"00224926"</f>
        <v>00224926</v>
      </c>
    </row>
    <row r="863" spans="1:2" x14ac:dyDescent="0.25">
      <c r="A863" s="6">
        <v>858</v>
      </c>
      <c r="B863" s="6" t="str">
        <f>"00225699"</f>
        <v>00225699</v>
      </c>
    </row>
    <row r="864" spans="1:2" x14ac:dyDescent="0.25">
      <c r="A864" s="6">
        <v>859</v>
      </c>
      <c r="B864" s="6" t="str">
        <f>"00225915"</f>
        <v>00225915</v>
      </c>
    </row>
    <row r="865" spans="1:2" x14ac:dyDescent="0.25">
      <c r="A865" s="6">
        <v>860</v>
      </c>
      <c r="B865" s="6" t="str">
        <f>"00226006"</f>
        <v>00226006</v>
      </c>
    </row>
    <row r="866" spans="1:2" x14ac:dyDescent="0.25">
      <c r="A866" s="6">
        <v>861</v>
      </c>
      <c r="B866" s="6" t="str">
        <f>"00226081"</f>
        <v>00226081</v>
      </c>
    </row>
    <row r="867" spans="1:2" x14ac:dyDescent="0.25">
      <c r="A867" s="6">
        <v>862</v>
      </c>
      <c r="B867" s="6" t="str">
        <f>"00226552"</f>
        <v>00226552</v>
      </c>
    </row>
    <row r="868" spans="1:2" x14ac:dyDescent="0.25">
      <c r="A868" s="6">
        <v>863</v>
      </c>
      <c r="B868" s="6" t="str">
        <f>"00226789"</f>
        <v>00226789</v>
      </c>
    </row>
    <row r="869" spans="1:2" x14ac:dyDescent="0.25">
      <c r="A869" s="6">
        <v>864</v>
      </c>
      <c r="B869" s="6" t="str">
        <f>"00226975"</f>
        <v>00226975</v>
      </c>
    </row>
    <row r="870" spans="1:2" x14ac:dyDescent="0.25">
      <c r="A870" s="6">
        <v>865</v>
      </c>
      <c r="B870" s="6" t="str">
        <f>"00228235"</f>
        <v>00228235</v>
      </c>
    </row>
    <row r="871" spans="1:2" x14ac:dyDescent="0.25">
      <c r="A871" s="6">
        <v>866</v>
      </c>
      <c r="B871" s="6" t="str">
        <f>"00228603"</f>
        <v>00228603</v>
      </c>
    </row>
    <row r="872" spans="1:2" x14ac:dyDescent="0.25">
      <c r="A872" s="6">
        <v>867</v>
      </c>
      <c r="B872" s="6" t="str">
        <f>"00229226"</f>
        <v>00229226</v>
      </c>
    </row>
    <row r="873" spans="1:2" x14ac:dyDescent="0.25">
      <c r="A873" s="6">
        <v>868</v>
      </c>
      <c r="B873" s="6" t="str">
        <f>"00229288"</f>
        <v>00229288</v>
      </c>
    </row>
    <row r="874" spans="1:2" x14ac:dyDescent="0.25">
      <c r="A874" s="6">
        <v>869</v>
      </c>
      <c r="B874" s="6" t="str">
        <f>"00229431"</f>
        <v>00229431</v>
      </c>
    </row>
    <row r="875" spans="1:2" x14ac:dyDescent="0.25">
      <c r="A875" s="6">
        <v>870</v>
      </c>
      <c r="B875" s="6" t="str">
        <f>"00230037"</f>
        <v>00230037</v>
      </c>
    </row>
    <row r="876" spans="1:2" x14ac:dyDescent="0.25">
      <c r="A876" s="6">
        <v>871</v>
      </c>
      <c r="B876" s="6" t="str">
        <f>"00230927"</f>
        <v>00230927</v>
      </c>
    </row>
    <row r="877" spans="1:2" x14ac:dyDescent="0.25">
      <c r="A877" s="6">
        <v>872</v>
      </c>
      <c r="B877" s="6" t="str">
        <f>"00231082"</f>
        <v>00231082</v>
      </c>
    </row>
    <row r="878" spans="1:2" x14ac:dyDescent="0.25">
      <c r="A878" s="6">
        <v>873</v>
      </c>
      <c r="B878" s="6" t="str">
        <f>"00231853"</f>
        <v>00231853</v>
      </c>
    </row>
    <row r="879" spans="1:2" x14ac:dyDescent="0.25">
      <c r="A879" s="6">
        <v>874</v>
      </c>
      <c r="B879" s="6" t="str">
        <f>"00232251"</f>
        <v>00232251</v>
      </c>
    </row>
    <row r="880" spans="1:2" x14ac:dyDescent="0.25">
      <c r="A880" s="6">
        <v>875</v>
      </c>
      <c r="B880" s="6" t="str">
        <f>"00232598"</f>
        <v>00232598</v>
      </c>
    </row>
    <row r="881" spans="1:2" x14ac:dyDescent="0.25">
      <c r="A881" s="6">
        <v>876</v>
      </c>
      <c r="B881" s="6" t="str">
        <f>"00232859"</f>
        <v>00232859</v>
      </c>
    </row>
    <row r="882" spans="1:2" x14ac:dyDescent="0.25">
      <c r="A882" s="6">
        <v>877</v>
      </c>
      <c r="B882" s="6" t="str">
        <f>"00232975"</f>
        <v>00232975</v>
      </c>
    </row>
    <row r="883" spans="1:2" x14ac:dyDescent="0.25">
      <c r="A883" s="6">
        <v>878</v>
      </c>
      <c r="B883" s="6" t="str">
        <f>"00233180"</f>
        <v>00233180</v>
      </c>
    </row>
    <row r="884" spans="1:2" x14ac:dyDescent="0.25">
      <c r="A884" s="6">
        <v>879</v>
      </c>
      <c r="B884" s="6" t="str">
        <f>"00233494"</f>
        <v>00233494</v>
      </c>
    </row>
    <row r="885" spans="1:2" x14ac:dyDescent="0.25">
      <c r="A885" s="6">
        <v>880</v>
      </c>
      <c r="B885" s="6" t="str">
        <f>"00233917"</f>
        <v>00233917</v>
      </c>
    </row>
    <row r="886" spans="1:2" x14ac:dyDescent="0.25">
      <c r="A886" s="6">
        <v>881</v>
      </c>
      <c r="B886" s="6" t="str">
        <f>"00234036"</f>
        <v>00234036</v>
      </c>
    </row>
    <row r="887" spans="1:2" x14ac:dyDescent="0.25">
      <c r="A887" s="6">
        <v>882</v>
      </c>
      <c r="B887" s="6" t="str">
        <f>"00234037"</f>
        <v>00234037</v>
      </c>
    </row>
    <row r="888" spans="1:2" x14ac:dyDescent="0.25">
      <c r="A888" s="6">
        <v>883</v>
      </c>
      <c r="B888" s="6" t="str">
        <f>"00234139"</f>
        <v>00234139</v>
      </c>
    </row>
    <row r="889" spans="1:2" x14ac:dyDescent="0.25">
      <c r="A889" s="6">
        <v>884</v>
      </c>
      <c r="B889" s="6" t="str">
        <f>"00234272"</f>
        <v>00234272</v>
      </c>
    </row>
    <row r="890" spans="1:2" x14ac:dyDescent="0.25">
      <c r="A890" s="6">
        <v>885</v>
      </c>
      <c r="B890" s="6" t="str">
        <f>"00234315"</f>
        <v>00234315</v>
      </c>
    </row>
    <row r="891" spans="1:2" x14ac:dyDescent="0.25">
      <c r="A891" s="6">
        <v>886</v>
      </c>
      <c r="B891" s="6" t="str">
        <f>"00234912"</f>
        <v>00234912</v>
      </c>
    </row>
    <row r="892" spans="1:2" x14ac:dyDescent="0.25">
      <c r="A892" s="6">
        <v>887</v>
      </c>
      <c r="B892" s="6" t="str">
        <f>"00236146"</f>
        <v>00236146</v>
      </c>
    </row>
    <row r="893" spans="1:2" x14ac:dyDescent="0.25">
      <c r="A893" s="6">
        <v>888</v>
      </c>
      <c r="B893" s="6" t="str">
        <f>"00236210"</f>
        <v>00236210</v>
      </c>
    </row>
    <row r="894" spans="1:2" x14ac:dyDescent="0.25">
      <c r="A894" s="6">
        <v>889</v>
      </c>
      <c r="B894" s="6" t="str">
        <f>"00236421"</f>
        <v>00236421</v>
      </c>
    </row>
    <row r="895" spans="1:2" x14ac:dyDescent="0.25">
      <c r="A895" s="6">
        <v>890</v>
      </c>
      <c r="B895" s="6" t="str">
        <f>"00236474"</f>
        <v>00236474</v>
      </c>
    </row>
    <row r="896" spans="1:2" x14ac:dyDescent="0.25">
      <c r="A896" s="6">
        <v>891</v>
      </c>
      <c r="B896" s="6" t="str">
        <f>"00236554"</f>
        <v>00236554</v>
      </c>
    </row>
    <row r="897" spans="1:2" x14ac:dyDescent="0.25">
      <c r="A897" s="6">
        <v>892</v>
      </c>
      <c r="B897" s="6" t="str">
        <f>"00236632"</f>
        <v>00236632</v>
      </c>
    </row>
    <row r="898" spans="1:2" x14ac:dyDescent="0.25">
      <c r="A898" s="6">
        <v>893</v>
      </c>
      <c r="B898" s="6" t="str">
        <f>"00236858"</f>
        <v>00236858</v>
      </c>
    </row>
    <row r="899" spans="1:2" x14ac:dyDescent="0.25">
      <c r="A899" s="6">
        <v>894</v>
      </c>
      <c r="B899" s="6" t="str">
        <f>"00237703"</f>
        <v>00237703</v>
      </c>
    </row>
    <row r="900" spans="1:2" x14ac:dyDescent="0.25">
      <c r="A900" s="6">
        <v>895</v>
      </c>
      <c r="B900" s="6" t="str">
        <f>"00238284"</f>
        <v>00238284</v>
      </c>
    </row>
    <row r="901" spans="1:2" x14ac:dyDescent="0.25">
      <c r="A901" s="6">
        <v>896</v>
      </c>
      <c r="B901" s="6" t="str">
        <f>"00238456"</f>
        <v>00238456</v>
      </c>
    </row>
    <row r="902" spans="1:2" x14ac:dyDescent="0.25">
      <c r="A902" s="6">
        <v>897</v>
      </c>
      <c r="B902" s="6" t="str">
        <f>"00239063"</f>
        <v>00239063</v>
      </c>
    </row>
    <row r="903" spans="1:2" x14ac:dyDescent="0.25">
      <c r="A903" s="6">
        <v>898</v>
      </c>
      <c r="B903" s="6" t="str">
        <f>"00239315"</f>
        <v>00239315</v>
      </c>
    </row>
    <row r="904" spans="1:2" x14ac:dyDescent="0.25">
      <c r="A904" s="6">
        <v>899</v>
      </c>
      <c r="B904" s="6" t="str">
        <f>"00240613"</f>
        <v>00240613</v>
      </c>
    </row>
    <row r="905" spans="1:2" x14ac:dyDescent="0.25">
      <c r="A905" s="6">
        <v>900</v>
      </c>
      <c r="B905" s="6" t="str">
        <f>"00240690"</f>
        <v>00240690</v>
      </c>
    </row>
    <row r="906" spans="1:2" x14ac:dyDescent="0.25">
      <c r="A906" s="6">
        <v>901</v>
      </c>
      <c r="B906" s="6" t="str">
        <f>"00240796"</f>
        <v>00240796</v>
      </c>
    </row>
    <row r="907" spans="1:2" x14ac:dyDescent="0.25">
      <c r="A907" s="6">
        <v>902</v>
      </c>
      <c r="B907" s="6" t="str">
        <f>"00241055"</f>
        <v>00241055</v>
      </c>
    </row>
    <row r="908" spans="1:2" x14ac:dyDescent="0.25">
      <c r="A908" s="6">
        <v>903</v>
      </c>
      <c r="B908" s="6" t="str">
        <f>"00243028"</f>
        <v>00243028</v>
      </c>
    </row>
    <row r="909" spans="1:2" x14ac:dyDescent="0.25">
      <c r="A909" s="6">
        <v>904</v>
      </c>
      <c r="B909" s="6" t="str">
        <f>"00243457"</f>
        <v>00243457</v>
      </c>
    </row>
    <row r="910" spans="1:2" x14ac:dyDescent="0.25">
      <c r="A910" s="6">
        <v>905</v>
      </c>
      <c r="B910" s="6" t="str">
        <f>"00243701"</f>
        <v>00243701</v>
      </c>
    </row>
    <row r="911" spans="1:2" x14ac:dyDescent="0.25">
      <c r="A911" s="6">
        <v>906</v>
      </c>
      <c r="B911" s="6" t="str">
        <f>"00243794"</f>
        <v>00243794</v>
      </c>
    </row>
    <row r="912" spans="1:2" x14ac:dyDescent="0.25">
      <c r="A912" s="6">
        <v>907</v>
      </c>
      <c r="B912" s="6" t="str">
        <f>"00244429"</f>
        <v>00244429</v>
      </c>
    </row>
    <row r="913" spans="1:2" x14ac:dyDescent="0.25">
      <c r="A913" s="6">
        <v>908</v>
      </c>
      <c r="B913" s="6" t="str">
        <f>"00245177"</f>
        <v>00245177</v>
      </c>
    </row>
    <row r="914" spans="1:2" x14ac:dyDescent="0.25">
      <c r="A914" s="6">
        <v>909</v>
      </c>
      <c r="B914" s="6" t="str">
        <f>"00245210"</f>
        <v>00245210</v>
      </c>
    </row>
    <row r="915" spans="1:2" x14ac:dyDescent="0.25">
      <c r="A915" s="6">
        <v>910</v>
      </c>
      <c r="B915" s="6" t="str">
        <f>"00245281"</f>
        <v>00245281</v>
      </c>
    </row>
    <row r="916" spans="1:2" x14ac:dyDescent="0.25">
      <c r="A916" s="6">
        <v>911</v>
      </c>
      <c r="B916" s="6" t="str">
        <f>"00245344"</f>
        <v>00245344</v>
      </c>
    </row>
    <row r="917" spans="1:2" x14ac:dyDescent="0.25">
      <c r="A917" s="6">
        <v>912</v>
      </c>
      <c r="B917" s="6" t="str">
        <f>"00245714"</f>
        <v>00245714</v>
      </c>
    </row>
    <row r="918" spans="1:2" x14ac:dyDescent="0.25">
      <c r="A918" s="6">
        <v>913</v>
      </c>
      <c r="B918" s="6" t="str">
        <f>"00246096"</f>
        <v>00246096</v>
      </c>
    </row>
    <row r="919" spans="1:2" x14ac:dyDescent="0.25">
      <c r="A919" s="6">
        <v>914</v>
      </c>
      <c r="B919" s="6" t="str">
        <f>"00246776"</f>
        <v>00246776</v>
      </c>
    </row>
    <row r="920" spans="1:2" x14ac:dyDescent="0.25">
      <c r="A920" s="6">
        <v>915</v>
      </c>
      <c r="B920" s="6" t="str">
        <f>"00246973"</f>
        <v>00246973</v>
      </c>
    </row>
    <row r="921" spans="1:2" x14ac:dyDescent="0.25">
      <c r="A921" s="6">
        <v>916</v>
      </c>
      <c r="B921" s="6" t="str">
        <f>"00247394"</f>
        <v>00247394</v>
      </c>
    </row>
    <row r="922" spans="1:2" x14ac:dyDescent="0.25">
      <c r="A922" s="6">
        <v>917</v>
      </c>
      <c r="B922" s="6" t="str">
        <f>"00247441"</f>
        <v>00247441</v>
      </c>
    </row>
    <row r="923" spans="1:2" x14ac:dyDescent="0.25">
      <c r="A923" s="6">
        <v>918</v>
      </c>
      <c r="B923" s="6" t="str">
        <f>"00247524"</f>
        <v>00247524</v>
      </c>
    </row>
    <row r="924" spans="1:2" x14ac:dyDescent="0.25">
      <c r="A924" s="6">
        <v>919</v>
      </c>
      <c r="B924" s="6" t="str">
        <f>"00247934"</f>
        <v>00247934</v>
      </c>
    </row>
    <row r="925" spans="1:2" x14ac:dyDescent="0.25">
      <c r="A925" s="6">
        <v>920</v>
      </c>
      <c r="B925" s="6" t="str">
        <f>"00247935"</f>
        <v>00247935</v>
      </c>
    </row>
    <row r="926" spans="1:2" x14ac:dyDescent="0.25">
      <c r="A926" s="6">
        <v>921</v>
      </c>
      <c r="B926" s="6" t="str">
        <f>"00248087"</f>
        <v>00248087</v>
      </c>
    </row>
    <row r="927" spans="1:2" x14ac:dyDescent="0.25">
      <c r="A927" s="6">
        <v>922</v>
      </c>
      <c r="B927" s="6" t="str">
        <f>"00248229"</f>
        <v>00248229</v>
      </c>
    </row>
    <row r="928" spans="1:2" x14ac:dyDescent="0.25">
      <c r="A928" s="6">
        <v>923</v>
      </c>
      <c r="B928" s="6" t="str">
        <f>"00248264"</f>
        <v>00248264</v>
      </c>
    </row>
    <row r="929" spans="1:2" x14ac:dyDescent="0.25">
      <c r="A929" s="6">
        <v>924</v>
      </c>
      <c r="B929" s="6" t="str">
        <f>"00248375"</f>
        <v>00248375</v>
      </c>
    </row>
    <row r="930" spans="1:2" x14ac:dyDescent="0.25">
      <c r="A930" s="6">
        <v>925</v>
      </c>
      <c r="B930" s="6" t="str">
        <f>"00248805"</f>
        <v>00248805</v>
      </c>
    </row>
    <row r="931" spans="1:2" x14ac:dyDescent="0.25">
      <c r="A931" s="6">
        <v>926</v>
      </c>
      <c r="B931" s="6" t="str">
        <f>"00248818"</f>
        <v>00248818</v>
      </c>
    </row>
    <row r="932" spans="1:2" x14ac:dyDescent="0.25">
      <c r="A932" s="6">
        <v>927</v>
      </c>
      <c r="B932" s="6" t="str">
        <f>"00248876"</f>
        <v>00248876</v>
      </c>
    </row>
    <row r="933" spans="1:2" x14ac:dyDescent="0.25">
      <c r="A933" s="6">
        <v>928</v>
      </c>
      <c r="B933" s="6" t="str">
        <f>"00248979"</f>
        <v>00248979</v>
      </c>
    </row>
    <row r="934" spans="1:2" x14ac:dyDescent="0.25">
      <c r="A934" s="6">
        <v>929</v>
      </c>
      <c r="B934" s="6" t="str">
        <f>"00249129"</f>
        <v>00249129</v>
      </c>
    </row>
    <row r="935" spans="1:2" x14ac:dyDescent="0.25">
      <c r="A935" s="6">
        <v>930</v>
      </c>
      <c r="B935" s="6" t="str">
        <f>"00249154"</f>
        <v>00249154</v>
      </c>
    </row>
    <row r="936" spans="1:2" x14ac:dyDescent="0.25">
      <c r="A936" s="6">
        <v>931</v>
      </c>
      <c r="B936" s="6" t="str">
        <f>"00249401"</f>
        <v>00249401</v>
      </c>
    </row>
    <row r="937" spans="1:2" x14ac:dyDescent="0.25">
      <c r="A937" s="6">
        <v>932</v>
      </c>
      <c r="B937" s="6" t="str">
        <f>"00249523"</f>
        <v>00249523</v>
      </c>
    </row>
    <row r="938" spans="1:2" x14ac:dyDescent="0.25">
      <c r="A938" s="6">
        <v>933</v>
      </c>
      <c r="B938" s="6" t="str">
        <f>"00250032"</f>
        <v>00250032</v>
      </c>
    </row>
    <row r="939" spans="1:2" x14ac:dyDescent="0.25">
      <c r="A939" s="6">
        <v>934</v>
      </c>
      <c r="B939" s="6" t="str">
        <f>"00250173"</f>
        <v>00250173</v>
      </c>
    </row>
    <row r="940" spans="1:2" x14ac:dyDescent="0.25">
      <c r="A940" s="6">
        <v>935</v>
      </c>
      <c r="B940" s="6" t="str">
        <f>"00250291"</f>
        <v>00250291</v>
      </c>
    </row>
    <row r="941" spans="1:2" x14ac:dyDescent="0.25">
      <c r="A941" s="6">
        <v>936</v>
      </c>
      <c r="B941" s="6" t="str">
        <f>"00250481"</f>
        <v>00250481</v>
      </c>
    </row>
    <row r="942" spans="1:2" x14ac:dyDescent="0.25">
      <c r="A942" s="6">
        <v>937</v>
      </c>
      <c r="B942" s="6" t="str">
        <f>"00250560"</f>
        <v>00250560</v>
      </c>
    </row>
    <row r="943" spans="1:2" x14ac:dyDescent="0.25">
      <c r="A943" s="6">
        <v>938</v>
      </c>
      <c r="B943" s="6" t="str">
        <f>"00250791"</f>
        <v>00250791</v>
      </c>
    </row>
    <row r="944" spans="1:2" x14ac:dyDescent="0.25">
      <c r="A944" s="6">
        <v>939</v>
      </c>
      <c r="B944" s="6" t="str">
        <f>"00250808"</f>
        <v>00250808</v>
      </c>
    </row>
    <row r="945" spans="1:2" x14ac:dyDescent="0.25">
      <c r="A945" s="6">
        <v>940</v>
      </c>
      <c r="B945" s="6" t="str">
        <f>"00251145"</f>
        <v>00251145</v>
      </c>
    </row>
    <row r="946" spans="1:2" x14ac:dyDescent="0.25">
      <c r="A946" s="6">
        <v>941</v>
      </c>
      <c r="B946" s="6" t="str">
        <f>"00251179"</f>
        <v>00251179</v>
      </c>
    </row>
    <row r="947" spans="1:2" x14ac:dyDescent="0.25">
      <c r="A947" s="6">
        <v>942</v>
      </c>
      <c r="B947" s="6" t="str">
        <f>"00251217"</f>
        <v>00251217</v>
      </c>
    </row>
    <row r="948" spans="1:2" x14ac:dyDescent="0.25">
      <c r="A948" s="6">
        <v>943</v>
      </c>
      <c r="B948" s="6" t="str">
        <f>"00251460"</f>
        <v>00251460</v>
      </c>
    </row>
    <row r="949" spans="1:2" x14ac:dyDescent="0.25">
      <c r="A949" s="6">
        <v>944</v>
      </c>
      <c r="B949" s="6" t="str">
        <f>"00251509"</f>
        <v>00251509</v>
      </c>
    </row>
    <row r="950" spans="1:2" x14ac:dyDescent="0.25">
      <c r="A950" s="6">
        <v>945</v>
      </c>
      <c r="B950" s="6" t="str">
        <f>"00251765"</f>
        <v>00251765</v>
      </c>
    </row>
    <row r="951" spans="1:2" x14ac:dyDescent="0.25">
      <c r="A951" s="6">
        <v>946</v>
      </c>
      <c r="B951" s="6" t="str">
        <f>"00251766"</f>
        <v>00251766</v>
      </c>
    </row>
    <row r="952" spans="1:2" x14ac:dyDescent="0.25">
      <c r="A952" s="6">
        <v>947</v>
      </c>
      <c r="B952" s="6" t="str">
        <f>"00251991"</f>
        <v>00251991</v>
      </c>
    </row>
    <row r="953" spans="1:2" x14ac:dyDescent="0.25">
      <c r="A953" s="6">
        <v>948</v>
      </c>
      <c r="B953" s="6" t="str">
        <f>"00252268"</f>
        <v>00252268</v>
      </c>
    </row>
    <row r="954" spans="1:2" x14ac:dyDescent="0.25">
      <c r="A954" s="6">
        <v>949</v>
      </c>
      <c r="B954" s="6" t="str">
        <f>"00252493"</f>
        <v>00252493</v>
      </c>
    </row>
    <row r="955" spans="1:2" x14ac:dyDescent="0.25">
      <c r="A955" s="6">
        <v>950</v>
      </c>
      <c r="B955" s="6" t="str">
        <f>"00252523"</f>
        <v>00252523</v>
      </c>
    </row>
    <row r="956" spans="1:2" x14ac:dyDescent="0.25">
      <c r="A956" s="6">
        <v>951</v>
      </c>
      <c r="B956" s="6" t="str">
        <f>"00252972"</f>
        <v>00252972</v>
      </c>
    </row>
    <row r="957" spans="1:2" x14ac:dyDescent="0.25">
      <c r="A957" s="6">
        <v>952</v>
      </c>
      <c r="B957" s="6" t="str">
        <f>"00253075"</f>
        <v>00253075</v>
      </c>
    </row>
    <row r="958" spans="1:2" x14ac:dyDescent="0.25">
      <c r="A958" s="6">
        <v>953</v>
      </c>
      <c r="B958" s="6" t="str">
        <f>"00253080"</f>
        <v>00253080</v>
      </c>
    </row>
    <row r="959" spans="1:2" x14ac:dyDescent="0.25">
      <c r="A959" s="6">
        <v>954</v>
      </c>
      <c r="B959" s="6" t="str">
        <f>"00253127"</f>
        <v>00253127</v>
      </c>
    </row>
    <row r="960" spans="1:2" x14ac:dyDescent="0.25">
      <c r="A960" s="6">
        <v>955</v>
      </c>
      <c r="B960" s="6" t="str">
        <f>"00253133"</f>
        <v>00253133</v>
      </c>
    </row>
    <row r="961" spans="1:2" x14ac:dyDescent="0.25">
      <c r="A961" s="6">
        <v>956</v>
      </c>
      <c r="B961" s="6" t="str">
        <f>"00253283"</f>
        <v>00253283</v>
      </c>
    </row>
    <row r="962" spans="1:2" x14ac:dyDescent="0.25">
      <c r="A962" s="6">
        <v>957</v>
      </c>
      <c r="B962" s="6" t="str">
        <f>"00253311"</f>
        <v>00253311</v>
      </c>
    </row>
    <row r="963" spans="1:2" x14ac:dyDescent="0.25">
      <c r="A963" s="6">
        <v>958</v>
      </c>
      <c r="B963" s="6" t="str">
        <f>"00253430"</f>
        <v>00253430</v>
      </c>
    </row>
    <row r="964" spans="1:2" x14ac:dyDescent="0.25">
      <c r="A964" s="6">
        <v>959</v>
      </c>
      <c r="B964" s="6" t="str">
        <f>"00253762"</f>
        <v>00253762</v>
      </c>
    </row>
    <row r="965" spans="1:2" x14ac:dyDescent="0.25">
      <c r="A965" s="6">
        <v>960</v>
      </c>
      <c r="B965" s="6" t="str">
        <f>"00253807"</f>
        <v>00253807</v>
      </c>
    </row>
    <row r="966" spans="1:2" x14ac:dyDescent="0.25">
      <c r="A966" s="6">
        <v>961</v>
      </c>
      <c r="B966" s="6" t="str">
        <f>"00254029"</f>
        <v>00254029</v>
      </c>
    </row>
    <row r="967" spans="1:2" x14ac:dyDescent="0.25">
      <c r="A967" s="6">
        <v>962</v>
      </c>
      <c r="B967" s="6" t="str">
        <f>"00254274"</f>
        <v>00254274</v>
      </c>
    </row>
    <row r="968" spans="1:2" x14ac:dyDescent="0.25">
      <c r="A968" s="6">
        <v>963</v>
      </c>
      <c r="B968" s="6" t="str">
        <f>"00254492"</f>
        <v>00254492</v>
      </c>
    </row>
    <row r="969" spans="1:2" x14ac:dyDescent="0.25">
      <c r="A969" s="6">
        <v>964</v>
      </c>
      <c r="B969" s="6" t="str">
        <f>"00254512"</f>
        <v>00254512</v>
      </c>
    </row>
    <row r="970" spans="1:2" x14ac:dyDescent="0.25">
      <c r="A970" s="6">
        <v>965</v>
      </c>
      <c r="B970" s="6" t="str">
        <f>"00254596"</f>
        <v>00254596</v>
      </c>
    </row>
    <row r="971" spans="1:2" x14ac:dyDescent="0.25">
      <c r="A971" s="6">
        <v>966</v>
      </c>
      <c r="B971" s="6" t="str">
        <f>"00254873"</f>
        <v>00254873</v>
      </c>
    </row>
    <row r="972" spans="1:2" x14ac:dyDescent="0.25">
      <c r="A972" s="6">
        <v>967</v>
      </c>
      <c r="B972" s="6" t="str">
        <f>"00254936"</f>
        <v>00254936</v>
      </c>
    </row>
    <row r="973" spans="1:2" x14ac:dyDescent="0.25">
      <c r="A973" s="6">
        <v>968</v>
      </c>
      <c r="B973" s="6" t="str">
        <f>"00254971"</f>
        <v>00254971</v>
      </c>
    </row>
    <row r="974" spans="1:2" x14ac:dyDescent="0.25">
      <c r="A974" s="6">
        <v>969</v>
      </c>
      <c r="B974" s="6" t="str">
        <f>"00255314"</f>
        <v>00255314</v>
      </c>
    </row>
    <row r="975" spans="1:2" x14ac:dyDescent="0.25">
      <c r="A975" s="6">
        <v>970</v>
      </c>
      <c r="B975" s="6" t="str">
        <f>"00255384"</f>
        <v>00255384</v>
      </c>
    </row>
    <row r="976" spans="1:2" x14ac:dyDescent="0.25">
      <c r="A976" s="6">
        <v>971</v>
      </c>
      <c r="B976" s="6" t="str">
        <f>"00255400"</f>
        <v>00255400</v>
      </c>
    </row>
    <row r="977" spans="1:2" x14ac:dyDescent="0.25">
      <c r="A977" s="6">
        <v>972</v>
      </c>
      <c r="B977" s="6" t="str">
        <f>"00255404"</f>
        <v>00255404</v>
      </c>
    </row>
    <row r="978" spans="1:2" x14ac:dyDescent="0.25">
      <c r="A978" s="6">
        <v>973</v>
      </c>
      <c r="B978" s="6" t="str">
        <f>"00255618"</f>
        <v>00255618</v>
      </c>
    </row>
    <row r="979" spans="1:2" x14ac:dyDescent="0.25">
      <c r="A979" s="6">
        <v>974</v>
      </c>
      <c r="B979" s="6" t="str">
        <f>"00255848"</f>
        <v>00255848</v>
      </c>
    </row>
    <row r="980" spans="1:2" x14ac:dyDescent="0.25">
      <c r="A980" s="6">
        <v>975</v>
      </c>
      <c r="B980" s="6" t="str">
        <f>"00255854"</f>
        <v>00255854</v>
      </c>
    </row>
    <row r="981" spans="1:2" x14ac:dyDescent="0.25">
      <c r="A981" s="6">
        <v>976</v>
      </c>
      <c r="B981" s="6" t="str">
        <f>"00255919"</f>
        <v>00255919</v>
      </c>
    </row>
    <row r="982" spans="1:2" x14ac:dyDescent="0.25">
      <c r="A982" s="6">
        <v>977</v>
      </c>
      <c r="B982" s="6" t="str">
        <f>"00255929"</f>
        <v>00255929</v>
      </c>
    </row>
    <row r="983" spans="1:2" x14ac:dyDescent="0.25">
      <c r="A983" s="6">
        <v>978</v>
      </c>
      <c r="B983" s="6" t="str">
        <f>"00256028"</f>
        <v>00256028</v>
      </c>
    </row>
    <row r="984" spans="1:2" x14ac:dyDescent="0.25">
      <c r="A984" s="6">
        <v>979</v>
      </c>
      <c r="B984" s="6" t="str">
        <f>"00256065"</f>
        <v>00256065</v>
      </c>
    </row>
    <row r="985" spans="1:2" x14ac:dyDescent="0.25">
      <c r="A985" s="6">
        <v>980</v>
      </c>
      <c r="B985" s="6" t="str">
        <f>"00256101"</f>
        <v>00256101</v>
      </c>
    </row>
    <row r="986" spans="1:2" x14ac:dyDescent="0.25">
      <c r="A986" s="6">
        <v>981</v>
      </c>
      <c r="B986" s="6" t="str">
        <f>"00256168"</f>
        <v>00256168</v>
      </c>
    </row>
    <row r="987" spans="1:2" x14ac:dyDescent="0.25">
      <c r="A987" s="6">
        <v>982</v>
      </c>
      <c r="B987" s="6" t="str">
        <f>"00256202"</f>
        <v>00256202</v>
      </c>
    </row>
    <row r="988" spans="1:2" x14ac:dyDescent="0.25">
      <c r="A988" s="6">
        <v>983</v>
      </c>
      <c r="B988" s="6" t="str">
        <f>"00256235"</f>
        <v>00256235</v>
      </c>
    </row>
    <row r="989" spans="1:2" x14ac:dyDescent="0.25">
      <c r="A989" s="6">
        <v>984</v>
      </c>
      <c r="B989" s="6" t="str">
        <f>"00256760"</f>
        <v>00256760</v>
      </c>
    </row>
    <row r="990" spans="1:2" x14ac:dyDescent="0.25">
      <c r="A990" s="6">
        <v>985</v>
      </c>
      <c r="B990" s="6" t="str">
        <f>"00256930"</f>
        <v>00256930</v>
      </c>
    </row>
    <row r="991" spans="1:2" x14ac:dyDescent="0.25">
      <c r="A991" s="6">
        <v>986</v>
      </c>
      <c r="B991" s="6" t="str">
        <f>"00257038"</f>
        <v>00257038</v>
      </c>
    </row>
    <row r="992" spans="1:2" x14ac:dyDescent="0.25">
      <c r="A992" s="6">
        <v>987</v>
      </c>
      <c r="B992" s="6" t="str">
        <f>"00257567"</f>
        <v>00257567</v>
      </c>
    </row>
    <row r="993" spans="1:2" x14ac:dyDescent="0.25">
      <c r="A993" s="6">
        <v>988</v>
      </c>
      <c r="B993" s="6" t="str">
        <f>"00257587"</f>
        <v>00257587</v>
      </c>
    </row>
    <row r="994" spans="1:2" x14ac:dyDescent="0.25">
      <c r="A994" s="6">
        <v>989</v>
      </c>
      <c r="B994" s="6" t="str">
        <f>"00257684"</f>
        <v>00257684</v>
      </c>
    </row>
    <row r="995" spans="1:2" x14ac:dyDescent="0.25">
      <c r="A995" s="6">
        <v>990</v>
      </c>
      <c r="B995" s="6" t="str">
        <f>"00257823"</f>
        <v>00257823</v>
      </c>
    </row>
    <row r="996" spans="1:2" x14ac:dyDescent="0.25">
      <c r="A996" s="6">
        <v>991</v>
      </c>
      <c r="B996" s="6" t="str">
        <f>"00257985"</f>
        <v>00257985</v>
      </c>
    </row>
    <row r="997" spans="1:2" x14ac:dyDescent="0.25">
      <c r="A997" s="6">
        <v>992</v>
      </c>
      <c r="B997" s="6" t="str">
        <f>"00258025"</f>
        <v>00258025</v>
      </c>
    </row>
    <row r="998" spans="1:2" x14ac:dyDescent="0.25">
      <c r="A998" s="6">
        <v>993</v>
      </c>
      <c r="B998" s="6" t="str">
        <f>"00258036"</f>
        <v>00258036</v>
      </c>
    </row>
    <row r="999" spans="1:2" x14ac:dyDescent="0.25">
      <c r="A999" s="6">
        <v>994</v>
      </c>
      <c r="B999" s="6" t="str">
        <f>"00258184"</f>
        <v>00258184</v>
      </c>
    </row>
    <row r="1000" spans="1:2" x14ac:dyDescent="0.25">
      <c r="A1000" s="6">
        <v>995</v>
      </c>
      <c r="B1000" s="6" t="str">
        <f>"00258357"</f>
        <v>00258357</v>
      </c>
    </row>
    <row r="1001" spans="1:2" x14ac:dyDescent="0.25">
      <c r="A1001" s="6">
        <v>996</v>
      </c>
      <c r="B1001" s="6" t="str">
        <f>"00258627"</f>
        <v>00258627</v>
      </c>
    </row>
    <row r="1002" spans="1:2" x14ac:dyDescent="0.25">
      <c r="A1002" s="6">
        <v>997</v>
      </c>
      <c r="B1002" s="6" t="str">
        <f>"00258777"</f>
        <v>00258777</v>
      </c>
    </row>
    <row r="1003" spans="1:2" x14ac:dyDescent="0.25">
      <c r="A1003" s="6">
        <v>998</v>
      </c>
      <c r="B1003" s="6" t="str">
        <f>"00259088"</f>
        <v>00259088</v>
      </c>
    </row>
    <row r="1004" spans="1:2" x14ac:dyDescent="0.25">
      <c r="A1004" s="6">
        <v>999</v>
      </c>
      <c r="B1004" s="6" t="str">
        <f>"00259251"</f>
        <v>00259251</v>
      </c>
    </row>
    <row r="1005" spans="1:2" x14ac:dyDescent="0.25">
      <c r="A1005" s="6">
        <v>1000</v>
      </c>
      <c r="B1005" s="6" t="str">
        <f>"00259324"</f>
        <v>00259324</v>
      </c>
    </row>
    <row r="1006" spans="1:2" x14ac:dyDescent="0.25">
      <c r="A1006" s="6">
        <v>1001</v>
      </c>
      <c r="B1006" s="6" t="str">
        <f>"00259387"</f>
        <v>00259387</v>
      </c>
    </row>
    <row r="1007" spans="1:2" x14ac:dyDescent="0.25">
      <c r="A1007" s="6">
        <v>1002</v>
      </c>
      <c r="B1007" s="6" t="str">
        <f>"00259417"</f>
        <v>00259417</v>
      </c>
    </row>
    <row r="1008" spans="1:2" x14ac:dyDescent="0.25">
      <c r="A1008" s="6">
        <v>1003</v>
      </c>
      <c r="B1008" s="6" t="str">
        <f>"00260046"</f>
        <v>00260046</v>
      </c>
    </row>
    <row r="1009" spans="1:2" x14ac:dyDescent="0.25">
      <c r="A1009" s="6">
        <v>1004</v>
      </c>
      <c r="B1009" s="6" t="str">
        <f>"00260087"</f>
        <v>00260087</v>
      </c>
    </row>
    <row r="1010" spans="1:2" x14ac:dyDescent="0.25">
      <c r="A1010" s="6">
        <v>1005</v>
      </c>
      <c r="B1010" s="6" t="str">
        <f>"00260176"</f>
        <v>00260176</v>
      </c>
    </row>
    <row r="1011" spans="1:2" x14ac:dyDescent="0.25">
      <c r="A1011" s="6">
        <v>1006</v>
      </c>
      <c r="B1011" s="6" t="str">
        <f>"00260426"</f>
        <v>00260426</v>
      </c>
    </row>
    <row r="1012" spans="1:2" x14ac:dyDescent="0.25">
      <c r="A1012" s="6">
        <v>1007</v>
      </c>
      <c r="B1012" s="6" t="str">
        <f>"00260682"</f>
        <v>00260682</v>
      </c>
    </row>
    <row r="1013" spans="1:2" x14ac:dyDescent="0.25">
      <c r="A1013" s="6">
        <v>1008</v>
      </c>
      <c r="B1013" s="6" t="str">
        <f>"00260698"</f>
        <v>00260698</v>
      </c>
    </row>
    <row r="1014" spans="1:2" x14ac:dyDescent="0.25">
      <c r="A1014" s="6">
        <v>1009</v>
      </c>
      <c r="B1014" s="6" t="str">
        <f>"00260713"</f>
        <v>00260713</v>
      </c>
    </row>
    <row r="1015" spans="1:2" x14ac:dyDescent="0.25">
      <c r="A1015" s="6">
        <v>1010</v>
      </c>
      <c r="B1015" s="6" t="str">
        <f>"00261071"</f>
        <v>00261071</v>
      </c>
    </row>
    <row r="1016" spans="1:2" x14ac:dyDescent="0.25">
      <c r="A1016" s="6">
        <v>1011</v>
      </c>
      <c r="B1016" s="6" t="str">
        <f>"00261077"</f>
        <v>00261077</v>
      </c>
    </row>
    <row r="1017" spans="1:2" x14ac:dyDescent="0.25">
      <c r="A1017" s="6">
        <v>1012</v>
      </c>
      <c r="B1017" s="6" t="str">
        <f>"00261100"</f>
        <v>00261100</v>
      </c>
    </row>
    <row r="1018" spans="1:2" x14ac:dyDescent="0.25">
      <c r="A1018" s="6">
        <v>1013</v>
      </c>
      <c r="B1018" s="6" t="str">
        <f>"00261143"</f>
        <v>00261143</v>
      </c>
    </row>
    <row r="1019" spans="1:2" x14ac:dyDescent="0.25">
      <c r="A1019" s="6">
        <v>1014</v>
      </c>
      <c r="B1019" s="6" t="str">
        <f>"00261294"</f>
        <v>00261294</v>
      </c>
    </row>
    <row r="1020" spans="1:2" x14ac:dyDescent="0.25">
      <c r="A1020" s="6">
        <v>1015</v>
      </c>
      <c r="B1020" s="6" t="str">
        <f>"00261412"</f>
        <v>00261412</v>
      </c>
    </row>
    <row r="1021" spans="1:2" x14ac:dyDescent="0.25">
      <c r="A1021" s="6">
        <v>1016</v>
      </c>
      <c r="B1021" s="6" t="str">
        <f>"00261440"</f>
        <v>00261440</v>
      </c>
    </row>
    <row r="1022" spans="1:2" x14ac:dyDescent="0.25">
      <c r="A1022" s="6">
        <v>1017</v>
      </c>
      <c r="B1022" s="6" t="str">
        <f>"00261515"</f>
        <v>00261515</v>
      </c>
    </row>
    <row r="1023" spans="1:2" x14ac:dyDescent="0.25">
      <c r="A1023" s="6">
        <v>1018</v>
      </c>
      <c r="B1023" s="6" t="str">
        <f>"00261542"</f>
        <v>00261542</v>
      </c>
    </row>
    <row r="1024" spans="1:2" x14ac:dyDescent="0.25">
      <c r="A1024" s="6">
        <v>1019</v>
      </c>
      <c r="B1024" s="6" t="str">
        <f>"00261725"</f>
        <v>00261725</v>
      </c>
    </row>
    <row r="1025" spans="1:2" x14ac:dyDescent="0.25">
      <c r="A1025" s="6">
        <v>1020</v>
      </c>
      <c r="B1025" s="6" t="str">
        <f>"00261827"</f>
        <v>00261827</v>
      </c>
    </row>
    <row r="1026" spans="1:2" x14ac:dyDescent="0.25">
      <c r="A1026" s="6">
        <v>1021</v>
      </c>
      <c r="B1026" s="6" t="str">
        <f>"00261862"</f>
        <v>00261862</v>
      </c>
    </row>
    <row r="1027" spans="1:2" x14ac:dyDescent="0.25">
      <c r="A1027" s="6">
        <v>1022</v>
      </c>
      <c r="B1027" s="6" t="str">
        <f>"00262082"</f>
        <v>00262082</v>
      </c>
    </row>
    <row r="1028" spans="1:2" x14ac:dyDescent="0.25">
      <c r="A1028" s="6">
        <v>1023</v>
      </c>
      <c r="B1028" s="6" t="str">
        <f>"00262217"</f>
        <v>00262217</v>
      </c>
    </row>
    <row r="1029" spans="1:2" x14ac:dyDescent="0.25">
      <c r="A1029" s="6">
        <v>1024</v>
      </c>
      <c r="B1029" s="6" t="str">
        <f>"00262653"</f>
        <v>00262653</v>
      </c>
    </row>
    <row r="1030" spans="1:2" x14ac:dyDescent="0.25">
      <c r="A1030" s="6">
        <v>1025</v>
      </c>
      <c r="B1030" s="6" t="str">
        <f>"00262727"</f>
        <v>00262727</v>
      </c>
    </row>
    <row r="1031" spans="1:2" x14ac:dyDescent="0.25">
      <c r="A1031" s="6">
        <v>1026</v>
      </c>
      <c r="B1031" s="6" t="str">
        <f>"00262751"</f>
        <v>00262751</v>
      </c>
    </row>
    <row r="1032" spans="1:2" x14ac:dyDescent="0.25">
      <c r="A1032" s="6">
        <v>1027</v>
      </c>
      <c r="B1032" s="6" t="str">
        <f>"00262819"</f>
        <v>00262819</v>
      </c>
    </row>
    <row r="1033" spans="1:2" x14ac:dyDescent="0.25">
      <c r="A1033" s="6">
        <v>1028</v>
      </c>
      <c r="B1033" s="6" t="str">
        <f>"00262835"</f>
        <v>00262835</v>
      </c>
    </row>
    <row r="1034" spans="1:2" x14ac:dyDescent="0.25">
      <c r="A1034" s="6">
        <v>1029</v>
      </c>
      <c r="B1034" s="6" t="str">
        <f>"00262852"</f>
        <v>00262852</v>
      </c>
    </row>
    <row r="1035" spans="1:2" x14ac:dyDescent="0.25">
      <c r="A1035" s="6">
        <v>1030</v>
      </c>
      <c r="B1035" s="6" t="str">
        <f>"00262903"</f>
        <v>00262903</v>
      </c>
    </row>
    <row r="1036" spans="1:2" x14ac:dyDescent="0.25">
      <c r="A1036" s="6">
        <v>1031</v>
      </c>
      <c r="B1036" s="6" t="str">
        <f>"00262929"</f>
        <v>00262929</v>
      </c>
    </row>
    <row r="1037" spans="1:2" x14ac:dyDescent="0.25">
      <c r="A1037" s="6">
        <v>1032</v>
      </c>
      <c r="B1037" s="6" t="str">
        <f>"00263052"</f>
        <v>00263052</v>
      </c>
    </row>
    <row r="1038" spans="1:2" x14ac:dyDescent="0.25">
      <c r="A1038" s="6">
        <v>1033</v>
      </c>
      <c r="B1038" s="6" t="str">
        <f>"00263360"</f>
        <v>00263360</v>
      </c>
    </row>
    <row r="1039" spans="1:2" x14ac:dyDescent="0.25">
      <c r="A1039" s="6">
        <v>1034</v>
      </c>
      <c r="B1039" s="6" t="str">
        <f>"00263363"</f>
        <v>00263363</v>
      </c>
    </row>
    <row r="1040" spans="1:2" x14ac:dyDescent="0.25">
      <c r="A1040" s="6">
        <v>1035</v>
      </c>
      <c r="B1040" s="6" t="str">
        <f>"00263394"</f>
        <v>00263394</v>
      </c>
    </row>
    <row r="1041" spans="1:2" x14ac:dyDescent="0.25">
      <c r="A1041" s="6">
        <v>1036</v>
      </c>
      <c r="B1041" s="6" t="str">
        <f>"00263481"</f>
        <v>00263481</v>
      </c>
    </row>
    <row r="1042" spans="1:2" x14ac:dyDescent="0.25">
      <c r="A1042" s="6">
        <v>1037</v>
      </c>
      <c r="B1042" s="6" t="str">
        <f>"00263709"</f>
        <v>00263709</v>
      </c>
    </row>
    <row r="1043" spans="1:2" x14ac:dyDescent="0.25">
      <c r="A1043" s="6">
        <v>1038</v>
      </c>
      <c r="B1043" s="6" t="str">
        <f>"00263764"</f>
        <v>00263764</v>
      </c>
    </row>
    <row r="1044" spans="1:2" x14ac:dyDescent="0.25">
      <c r="A1044" s="6">
        <v>1039</v>
      </c>
      <c r="B1044" s="6" t="str">
        <f>"00263831"</f>
        <v>00263831</v>
      </c>
    </row>
    <row r="1045" spans="1:2" x14ac:dyDescent="0.25">
      <c r="A1045" s="6">
        <v>1040</v>
      </c>
      <c r="B1045" s="6" t="str">
        <f>"00263861"</f>
        <v>00263861</v>
      </c>
    </row>
    <row r="1046" spans="1:2" x14ac:dyDescent="0.25">
      <c r="A1046" s="6">
        <v>1041</v>
      </c>
      <c r="B1046" s="6" t="str">
        <f>"00263969"</f>
        <v>00263969</v>
      </c>
    </row>
    <row r="1047" spans="1:2" x14ac:dyDescent="0.25">
      <c r="A1047" s="6">
        <v>1042</v>
      </c>
      <c r="B1047" s="6" t="str">
        <f>"00264048"</f>
        <v>00264048</v>
      </c>
    </row>
    <row r="1048" spans="1:2" x14ac:dyDescent="0.25">
      <c r="A1048" s="6">
        <v>1043</v>
      </c>
      <c r="B1048" s="6" t="str">
        <f>"00264095"</f>
        <v>00264095</v>
      </c>
    </row>
    <row r="1049" spans="1:2" x14ac:dyDescent="0.25">
      <c r="A1049" s="6">
        <v>1044</v>
      </c>
      <c r="B1049" s="6" t="str">
        <f>"00264190"</f>
        <v>00264190</v>
      </c>
    </row>
    <row r="1050" spans="1:2" x14ac:dyDescent="0.25">
      <c r="A1050" s="6">
        <v>1045</v>
      </c>
      <c r="B1050" s="6" t="str">
        <f>"00264283"</f>
        <v>00264283</v>
      </c>
    </row>
    <row r="1051" spans="1:2" x14ac:dyDescent="0.25">
      <c r="A1051" s="6">
        <v>1046</v>
      </c>
      <c r="B1051" s="6" t="str">
        <f>"00264321"</f>
        <v>00264321</v>
      </c>
    </row>
    <row r="1052" spans="1:2" x14ac:dyDescent="0.25">
      <c r="A1052" s="6">
        <v>1047</v>
      </c>
      <c r="B1052" s="6" t="str">
        <f>"00264377"</f>
        <v>00264377</v>
      </c>
    </row>
    <row r="1053" spans="1:2" x14ac:dyDescent="0.25">
      <c r="A1053" s="6">
        <v>1048</v>
      </c>
      <c r="B1053" s="6" t="str">
        <f>"00264627"</f>
        <v>00264627</v>
      </c>
    </row>
    <row r="1054" spans="1:2" x14ac:dyDescent="0.25">
      <c r="A1054" s="6">
        <v>1049</v>
      </c>
      <c r="B1054" s="6" t="str">
        <f>"00264640"</f>
        <v>00264640</v>
      </c>
    </row>
    <row r="1055" spans="1:2" x14ac:dyDescent="0.25">
      <c r="A1055" s="6">
        <v>1050</v>
      </c>
      <c r="B1055" s="6" t="str">
        <f>"00264703"</f>
        <v>00264703</v>
      </c>
    </row>
    <row r="1056" spans="1:2" x14ac:dyDescent="0.25">
      <c r="A1056" s="6">
        <v>1051</v>
      </c>
      <c r="B1056" s="6" t="str">
        <f>"00264718"</f>
        <v>00264718</v>
      </c>
    </row>
    <row r="1057" spans="1:2" x14ac:dyDescent="0.25">
      <c r="A1057" s="6">
        <v>1052</v>
      </c>
      <c r="B1057" s="6" t="str">
        <f>"00264720"</f>
        <v>00264720</v>
      </c>
    </row>
    <row r="1058" spans="1:2" x14ac:dyDescent="0.25">
      <c r="A1058" s="6">
        <v>1053</v>
      </c>
      <c r="B1058" s="6" t="str">
        <f>"00264725"</f>
        <v>00264725</v>
      </c>
    </row>
    <row r="1059" spans="1:2" x14ac:dyDescent="0.25">
      <c r="A1059" s="6">
        <v>1054</v>
      </c>
      <c r="B1059" s="6" t="str">
        <f>"00264772"</f>
        <v>00264772</v>
      </c>
    </row>
    <row r="1060" spans="1:2" x14ac:dyDescent="0.25">
      <c r="A1060" s="6">
        <v>1055</v>
      </c>
      <c r="B1060" s="6" t="str">
        <f>"00264786"</f>
        <v>00264786</v>
      </c>
    </row>
    <row r="1061" spans="1:2" x14ac:dyDescent="0.25">
      <c r="A1061" s="6">
        <v>1056</v>
      </c>
      <c r="B1061" s="6" t="str">
        <f>"00264880"</f>
        <v>00264880</v>
      </c>
    </row>
    <row r="1062" spans="1:2" x14ac:dyDescent="0.25">
      <c r="A1062" s="6">
        <v>1057</v>
      </c>
      <c r="B1062" s="6" t="str">
        <f>"00265425"</f>
        <v>00265425</v>
      </c>
    </row>
    <row r="1063" spans="1:2" x14ac:dyDescent="0.25">
      <c r="A1063" s="6">
        <v>1058</v>
      </c>
      <c r="B1063" s="6" t="str">
        <f>"00265474"</f>
        <v>00265474</v>
      </c>
    </row>
    <row r="1064" spans="1:2" x14ac:dyDescent="0.25">
      <c r="A1064" s="6">
        <v>1059</v>
      </c>
      <c r="B1064" s="6" t="str">
        <f>"00265651"</f>
        <v>00265651</v>
      </c>
    </row>
    <row r="1065" spans="1:2" x14ac:dyDescent="0.25">
      <c r="A1065" s="6">
        <v>1060</v>
      </c>
      <c r="B1065" s="6" t="str">
        <f>"00265685"</f>
        <v>00265685</v>
      </c>
    </row>
    <row r="1066" spans="1:2" x14ac:dyDescent="0.25">
      <c r="A1066" s="6">
        <v>1061</v>
      </c>
      <c r="B1066" s="6" t="str">
        <f>"00265728"</f>
        <v>00265728</v>
      </c>
    </row>
    <row r="1067" spans="1:2" x14ac:dyDescent="0.25">
      <c r="A1067" s="6">
        <v>1062</v>
      </c>
      <c r="B1067" s="6" t="str">
        <f>"00266253"</f>
        <v>00266253</v>
      </c>
    </row>
    <row r="1068" spans="1:2" x14ac:dyDescent="0.25">
      <c r="A1068" s="6">
        <v>1063</v>
      </c>
      <c r="B1068" s="6" t="str">
        <f>"00266334"</f>
        <v>00266334</v>
      </c>
    </row>
    <row r="1069" spans="1:2" x14ac:dyDescent="0.25">
      <c r="A1069" s="6">
        <v>1064</v>
      </c>
      <c r="B1069" s="6" t="str">
        <f>"00266438"</f>
        <v>00266438</v>
      </c>
    </row>
    <row r="1070" spans="1:2" x14ac:dyDescent="0.25">
      <c r="A1070" s="6">
        <v>1065</v>
      </c>
      <c r="B1070" s="6" t="str">
        <f>"00266469"</f>
        <v>00266469</v>
      </c>
    </row>
    <row r="1071" spans="1:2" x14ac:dyDescent="0.25">
      <c r="A1071" s="6">
        <v>1066</v>
      </c>
      <c r="B1071" s="6" t="str">
        <f>"00266613"</f>
        <v>00266613</v>
      </c>
    </row>
    <row r="1072" spans="1:2" x14ac:dyDescent="0.25">
      <c r="A1072" s="6">
        <v>1067</v>
      </c>
      <c r="B1072" s="6" t="str">
        <f>"00266750"</f>
        <v>00266750</v>
      </c>
    </row>
    <row r="1073" spans="1:2" x14ac:dyDescent="0.25">
      <c r="A1073" s="6">
        <v>1068</v>
      </c>
      <c r="B1073" s="6" t="str">
        <f>"00266857"</f>
        <v>00266857</v>
      </c>
    </row>
    <row r="1074" spans="1:2" x14ac:dyDescent="0.25">
      <c r="A1074" s="6">
        <v>1069</v>
      </c>
      <c r="B1074" s="6" t="str">
        <f>"00267207"</f>
        <v>00267207</v>
      </c>
    </row>
    <row r="1075" spans="1:2" x14ac:dyDescent="0.25">
      <c r="A1075" s="6">
        <v>1070</v>
      </c>
      <c r="B1075" s="6" t="str">
        <f>"00267437"</f>
        <v>00267437</v>
      </c>
    </row>
    <row r="1076" spans="1:2" x14ac:dyDescent="0.25">
      <c r="A1076" s="6">
        <v>1071</v>
      </c>
      <c r="B1076" s="6" t="str">
        <f>"00267899"</f>
        <v>00267899</v>
      </c>
    </row>
    <row r="1077" spans="1:2" x14ac:dyDescent="0.25">
      <c r="A1077" s="6">
        <v>1072</v>
      </c>
      <c r="B1077" s="6" t="str">
        <f>"00268075"</f>
        <v>00268075</v>
      </c>
    </row>
    <row r="1078" spans="1:2" x14ac:dyDescent="0.25">
      <c r="A1078" s="6">
        <v>1073</v>
      </c>
      <c r="B1078" s="6" t="str">
        <f>"00268130"</f>
        <v>00268130</v>
      </c>
    </row>
    <row r="1079" spans="1:2" x14ac:dyDescent="0.25">
      <c r="A1079" s="6">
        <v>1074</v>
      </c>
      <c r="B1079" s="6" t="str">
        <f>"00268282"</f>
        <v>00268282</v>
      </c>
    </row>
    <row r="1080" spans="1:2" x14ac:dyDescent="0.25">
      <c r="A1080" s="6">
        <v>1075</v>
      </c>
      <c r="B1080" s="6" t="str">
        <f>"00268766"</f>
        <v>00268766</v>
      </c>
    </row>
    <row r="1081" spans="1:2" x14ac:dyDescent="0.25">
      <c r="A1081" s="6">
        <v>1076</v>
      </c>
      <c r="B1081" s="6" t="str">
        <f>"00268825"</f>
        <v>00268825</v>
      </c>
    </row>
    <row r="1082" spans="1:2" x14ac:dyDescent="0.25">
      <c r="A1082" s="6">
        <v>1077</v>
      </c>
      <c r="B1082" s="6" t="str">
        <f>"00268826"</f>
        <v>00268826</v>
      </c>
    </row>
    <row r="1083" spans="1:2" x14ac:dyDescent="0.25">
      <c r="A1083" s="6">
        <v>1078</v>
      </c>
      <c r="B1083" s="6" t="str">
        <f>"00269073"</f>
        <v>00269073</v>
      </c>
    </row>
    <row r="1084" spans="1:2" x14ac:dyDescent="0.25">
      <c r="A1084" s="6">
        <v>1079</v>
      </c>
      <c r="B1084" s="6" t="str">
        <f>"00269298"</f>
        <v>00269298</v>
      </c>
    </row>
    <row r="1085" spans="1:2" x14ac:dyDescent="0.25">
      <c r="A1085" s="6">
        <v>1080</v>
      </c>
      <c r="B1085" s="6" t="str">
        <f>"00269352"</f>
        <v>00269352</v>
      </c>
    </row>
    <row r="1086" spans="1:2" x14ac:dyDescent="0.25">
      <c r="A1086" s="6">
        <v>1081</v>
      </c>
      <c r="B1086" s="6" t="str">
        <f>"00269547"</f>
        <v>00269547</v>
      </c>
    </row>
    <row r="1087" spans="1:2" x14ac:dyDescent="0.25">
      <c r="A1087" s="6">
        <v>1082</v>
      </c>
      <c r="B1087" s="6" t="str">
        <f>"00270583"</f>
        <v>00270583</v>
      </c>
    </row>
    <row r="1088" spans="1:2" x14ac:dyDescent="0.25">
      <c r="A1088" s="6">
        <v>1083</v>
      </c>
      <c r="B1088" s="6" t="str">
        <f>"00271084"</f>
        <v>00271084</v>
      </c>
    </row>
    <row r="1089" spans="1:2" x14ac:dyDescent="0.25">
      <c r="A1089" s="6">
        <v>1084</v>
      </c>
      <c r="B1089" s="6" t="str">
        <f>"00271201"</f>
        <v>00271201</v>
      </c>
    </row>
    <row r="1090" spans="1:2" x14ac:dyDescent="0.25">
      <c r="A1090" s="6">
        <v>1085</v>
      </c>
      <c r="B1090" s="6" t="str">
        <f>"00271240"</f>
        <v>00271240</v>
      </c>
    </row>
    <row r="1091" spans="1:2" x14ac:dyDescent="0.25">
      <c r="A1091" s="6">
        <v>1086</v>
      </c>
      <c r="B1091" s="6" t="str">
        <f>"00271356"</f>
        <v>00271356</v>
      </c>
    </row>
    <row r="1092" spans="1:2" x14ac:dyDescent="0.25">
      <c r="A1092" s="6">
        <v>1087</v>
      </c>
      <c r="B1092" s="6" t="str">
        <f>"00271450"</f>
        <v>00271450</v>
      </c>
    </row>
    <row r="1093" spans="1:2" x14ac:dyDescent="0.25">
      <c r="A1093" s="6">
        <v>1088</v>
      </c>
      <c r="B1093" s="6" t="str">
        <f>"00271743"</f>
        <v>00271743</v>
      </c>
    </row>
    <row r="1094" spans="1:2" x14ac:dyDescent="0.25">
      <c r="A1094" s="6">
        <v>1089</v>
      </c>
      <c r="B1094" s="6" t="str">
        <f>"00271859"</f>
        <v>00271859</v>
      </c>
    </row>
    <row r="1095" spans="1:2" x14ac:dyDescent="0.25">
      <c r="A1095" s="6">
        <v>1090</v>
      </c>
      <c r="B1095" s="6" t="str">
        <f>"00272190"</f>
        <v>00272190</v>
      </c>
    </row>
    <row r="1096" spans="1:2" x14ac:dyDescent="0.25">
      <c r="A1096" s="6">
        <v>1091</v>
      </c>
      <c r="B1096" s="6" t="str">
        <f>"00272803"</f>
        <v>00272803</v>
      </c>
    </row>
    <row r="1097" spans="1:2" x14ac:dyDescent="0.25">
      <c r="A1097" s="6">
        <v>1092</v>
      </c>
      <c r="B1097" s="6" t="str">
        <f>"00272879"</f>
        <v>00272879</v>
      </c>
    </row>
    <row r="1098" spans="1:2" x14ac:dyDescent="0.25">
      <c r="A1098" s="6">
        <v>1093</v>
      </c>
      <c r="B1098" s="6" t="str">
        <f>"00273083"</f>
        <v>00273083</v>
      </c>
    </row>
    <row r="1099" spans="1:2" x14ac:dyDescent="0.25">
      <c r="A1099" s="6">
        <v>1094</v>
      </c>
      <c r="B1099" s="6" t="str">
        <f>"00274625"</f>
        <v>00274625</v>
      </c>
    </row>
    <row r="1100" spans="1:2" x14ac:dyDescent="0.25">
      <c r="A1100" s="6">
        <v>1095</v>
      </c>
      <c r="B1100" s="6" t="str">
        <f>"00274641"</f>
        <v>00274641</v>
      </c>
    </row>
    <row r="1101" spans="1:2" x14ac:dyDescent="0.25">
      <c r="A1101" s="6">
        <v>1096</v>
      </c>
      <c r="B1101" s="6" t="str">
        <f>"00274663"</f>
        <v>00274663</v>
      </c>
    </row>
    <row r="1102" spans="1:2" x14ac:dyDescent="0.25">
      <c r="A1102" s="6">
        <v>1097</v>
      </c>
      <c r="B1102" s="6" t="str">
        <f>"00274862"</f>
        <v>00274862</v>
      </c>
    </row>
    <row r="1103" spans="1:2" x14ac:dyDescent="0.25">
      <c r="A1103" s="6">
        <v>1098</v>
      </c>
      <c r="B1103" s="6" t="str">
        <f>"00275178"</f>
        <v>00275178</v>
      </c>
    </row>
    <row r="1104" spans="1:2" x14ac:dyDescent="0.25">
      <c r="A1104" s="6">
        <v>1099</v>
      </c>
      <c r="B1104" s="6" t="str">
        <f>"00275364"</f>
        <v>00275364</v>
      </c>
    </row>
    <row r="1105" spans="1:2" x14ac:dyDescent="0.25">
      <c r="A1105" s="6">
        <v>1100</v>
      </c>
      <c r="B1105" s="6" t="str">
        <f>"00275636"</f>
        <v>00275636</v>
      </c>
    </row>
    <row r="1106" spans="1:2" x14ac:dyDescent="0.25">
      <c r="A1106" s="6">
        <v>1101</v>
      </c>
      <c r="B1106" s="6" t="str">
        <f>"00276331"</f>
        <v>00276331</v>
      </c>
    </row>
    <row r="1107" spans="1:2" x14ac:dyDescent="0.25">
      <c r="A1107" s="6">
        <v>1102</v>
      </c>
      <c r="B1107" s="6" t="str">
        <f>"00276404"</f>
        <v>00276404</v>
      </c>
    </row>
    <row r="1108" spans="1:2" x14ac:dyDescent="0.25">
      <c r="A1108" s="6">
        <v>1103</v>
      </c>
      <c r="B1108" s="6" t="str">
        <f>"00276747"</f>
        <v>00276747</v>
      </c>
    </row>
    <row r="1109" spans="1:2" x14ac:dyDescent="0.25">
      <c r="A1109" s="6">
        <v>1104</v>
      </c>
      <c r="B1109" s="6" t="str">
        <f>"00276961"</f>
        <v>00276961</v>
      </c>
    </row>
    <row r="1110" spans="1:2" x14ac:dyDescent="0.25">
      <c r="A1110" s="6">
        <v>1105</v>
      </c>
      <c r="B1110" s="6" t="str">
        <f>"00276974"</f>
        <v>00276974</v>
      </c>
    </row>
    <row r="1111" spans="1:2" x14ac:dyDescent="0.25">
      <c r="A1111" s="6">
        <v>1106</v>
      </c>
      <c r="B1111" s="6" t="str">
        <f>"00277380"</f>
        <v>00277380</v>
      </c>
    </row>
    <row r="1112" spans="1:2" x14ac:dyDescent="0.25">
      <c r="A1112" s="6">
        <v>1107</v>
      </c>
      <c r="B1112" s="6" t="str">
        <f>"00277414"</f>
        <v>00277414</v>
      </c>
    </row>
    <row r="1113" spans="1:2" x14ac:dyDescent="0.25">
      <c r="A1113" s="6">
        <v>1108</v>
      </c>
      <c r="B1113" s="6" t="str">
        <f>"00277511"</f>
        <v>00277511</v>
      </c>
    </row>
    <row r="1114" spans="1:2" x14ac:dyDescent="0.25">
      <c r="A1114" s="6">
        <v>1109</v>
      </c>
      <c r="B1114" s="6" t="str">
        <f>"00277586"</f>
        <v>00277586</v>
      </c>
    </row>
    <row r="1115" spans="1:2" x14ac:dyDescent="0.25">
      <c r="A1115" s="6">
        <v>1110</v>
      </c>
      <c r="B1115" s="6" t="str">
        <f>"00277686"</f>
        <v>00277686</v>
      </c>
    </row>
    <row r="1116" spans="1:2" x14ac:dyDescent="0.25">
      <c r="A1116" s="6">
        <v>1111</v>
      </c>
      <c r="B1116" s="6" t="str">
        <f>"00277781"</f>
        <v>00277781</v>
      </c>
    </row>
    <row r="1117" spans="1:2" x14ac:dyDescent="0.25">
      <c r="A1117" s="6">
        <v>1112</v>
      </c>
      <c r="B1117" s="6" t="str">
        <f>"00278095"</f>
        <v>00278095</v>
      </c>
    </row>
    <row r="1118" spans="1:2" x14ac:dyDescent="0.25">
      <c r="A1118" s="6">
        <v>1113</v>
      </c>
      <c r="B1118" s="6" t="str">
        <f>"00278288"</f>
        <v>00278288</v>
      </c>
    </row>
    <row r="1119" spans="1:2" x14ac:dyDescent="0.25">
      <c r="A1119" s="6">
        <v>1114</v>
      </c>
      <c r="B1119" s="6" t="str">
        <f>"00278424"</f>
        <v>00278424</v>
      </c>
    </row>
    <row r="1120" spans="1:2" x14ac:dyDescent="0.25">
      <c r="A1120" s="6">
        <v>1115</v>
      </c>
      <c r="B1120" s="6" t="str">
        <f>"00278760"</f>
        <v>00278760</v>
      </c>
    </row>
    <row r="1121" spans="1:2" x14ac:dyDescent="0.25">
      <c r="A1121" s="6">
        <v>1116</v>
      </c>
      <c r="B1121" s="6" t="str">
        <f>"00278819"</f>
        <v>00278819</v>
      </c>
    </row>
    <row r="1122" spans="1:2" x14ac:dyDescent="0.25">
      <c r="A1122" s="6">
        <v>1117</v>
      </c>
      <c r="B1122" s="6" t="str">
        <f>"00278901"</f>
        <v>00278901</v>
      </c>
    </row>
    <row r="1123" spans="1:2" x14ac:dyDescent="0.25">
      <c r="A1123" s="6">
        <v>1118</v>
      </c>
      <c r="B1123" s="6" t="str">
        <f>"00278999"</f>
        <v>00278999</v>
      </c>
    </row>
    <row r="1124" spans="1:2" x14ac:dyDescent="0.25">
      <c r="A1124" s="6">
        <v>1119</v>
      </c>
      <c r="B1124" s="6" t="str">
        <f>"00279356"</f>
        <v>00279356</v>
      </c>
    </row>
    <row r="1125" spans="1:2" x14ac:dyDescent="0.25">
      <c r="A1125" s="6">
        <v>1120</v>
      </c>
      <c r="B1125" s="6" t="str">
        <f>"00279391"</f>
        <v>00279391</v>
      </c>
    </row>
    <row r="1126" spans="1:2" x14ac:dyDescent="0.25">
      <c r="A1126" s="6">
        <v>1121</v>
      </c>
      <c r="B1126" s="6" t="str">
        <f>"00279546"</f>
        <v>00279546</v>
      </c>
    </row>
    <row r="1127" spans="1:2" x14ac:dyDescent="0.25">
      <c r="A1127" s="6">
        <v>1122</v>
      </c>
      <c r="B1127" s="6" t="str">
        <f>"00279579"</f>
        <v>00279579</v>
      </c>
    </row>
    <row r="1128" spans="1:2" x14ac:dyDescent="0.25">
      <c r="A1128" s="6">
        <v>1123</v>
      </c>
      <c r="B1128" s="6" t="str">
        <f>"00279643"</f>
        <v>00279643</v>
      </c>
    </row>
    <row r="1129" spans="1:2" x14ac:dyDescent="0.25">
      <c r="A1129" s="6">
        <v>1124</v>
      </c>
      <c r="B1129" s="6" t="str">
        <f>"00279819"</f>
        <v>00279819</v>
      </c>
    </row>
    <row r="1130" spans="1:2" x14ac:dyDescent="0.25">
      <c r="A1130" s="6">
        <v>1125</v>
      </c>
      <c r="B1130" s="6" t="str">
        <f>"00279862"</f>
        <v>00279862</v>
      </c>
    </row>
    <row r="1131" spans="1:2" x14ac:dyDescent="0.25">
      <c r="A1131" s="6">
        <v>1126</v>
      </c>
      <c r="B1131" s="6" t="str">
        <f>"00279910"</f>
        <v>00279910</v>
      </c>
    </row>
    <row r="1132" spans="1:2" x14ac:dyDescent="0.25">
      <c r="A1132" s="6">
        <v>1127</v>
      </c>
      <c r="B1132" s="6" t="str">
        <f>"00280071"</f>
        <v>00280071</v>
      </c>
    </row>
    <row r="1133" spans="1:2" x14ac:dyDescent="0.25">
      <c r="A1133" s="6">
        <v>1128</v>
      </c>
      <c r="B1133" s="6" t="str">
        <f>"00280281"</f>
        <v>00280281</v>
      </c>
    </row>
    <row r="1134" spans="1:2" x14ac:dyDescent="0.25">
      <c r="A1134" s="6">
        <v>1129</v>
      </c>
      <c r="B1134" s="6" t="str">
        <f>"00280303"</f>
        <v>00280303</v>
      </c>
    </row>
    <row r="1135" spans="1:2" x14ac:dyDescent="0.25">
      <c r="A1135" s="6">
        <v>1130</v>
      </c>
      <c r="B1135" s="6" t="str">
        <f>"00280477"</f>
        <v>00280477</v>
      </c>
    </row>
    <row r="1136" spans="1:2" x14ac:dyDescent="0.25">
      <c r="A1136" s="6">
        <v>1131</v>
      </c>
      <c r="B1136" s="6" t="str">
        <f>"00280743"</f>
        <v>00280743</v>
      </c>
    </row>
    <row r="1137" spans="1:2" x14ac:dyDescent="0.25">
      <c r="A1137" s="6">
        <v>1132</v>
      </c>
      <c r="B1137" s="6" t="str">
        <f>"00280875"</f>
        <v>00280875</v>
      </c>
    </row>
    <row r="1138" spans="1:2" x14ac:dyDescent="0.25">
      <c r="A1138" s="6">
        <v>1133</v>
      </c>
      <c r="B1138" s="6" t="str">
        <f>"00281035"</f>
        <v>00281035</v>
      </c>
    </row>
    <row r="1139" spans="1:2" x14ac:dyDescent="0.25">
      <c r="A1139" s="6">
        <v>1134</v>
      </c>
      <c r="B1139" s="6" t="str">
        <f>"00281088"</f>
        <v>00281088</v>
      </c>
    </row>
    <row r="1140" spans="1:2" x14ac:dyDescent="0.25">
      <c r="A1140" s="6">
        <v>1135</v>
      </c>
      <c r="B1140" s="6" t="str">
        <f>"00281379"</f>
        <v>00281379</v>
      </c>
    </row>
    <row r="1141" spans="1:2" x14ac:dyDescent="0.25">
      <c r="A1141" s="6">
        <v>1136</v>
      </c>
      <c r="B1141" s="6" t="str">
        <f>"00281561"</f>
        <v>00281561</v>
      </c>
    </row>
    <row r="1142" spans="1:2" x14ac:dyDescent="0.25">
      <c r="A1142" s="6">
        <v>1137</v>
      </c>
      <c r="B1142" s="6" t="str">
        <f>"00281794"</f>
        <v>00281794</v>
      </c>
    </row>
    <row r="1143" spans="1:2" x14ac:dyDescent="0.25">
      <c r="A1143" s="6">
        <v>1138</v>
      </c>
      <c r="B1143" s="6" t="str">
        <f>"00282085"</f>
        <v>00282085</v>
      </c>
    </row>
    <row r="1144" spans="1:2" x14ac:dyDescent="0.25">
      <c r="A1144" s="6">
        <v>1139</v>
      </c>
      <c r="B1144" s="6" t="str">
        <f>"00282121"</f>
        <v>00282121</v>
      </c>
    </row>
    <row r="1145" spans="1:2" x14ac:dyDescent="0.25">
      <c r="A1145" s="6">
        <v>1140</v>
      </c>
      <c r="B1145" s="6" t="str">
        <f>"00282154"</f>
        <v>00282154</v>
      </c>
    </row>
    <row r="1146" spans="1:2" x14ac:dyDescent="0.25">
      <c r="A1146" s="6">
        <v>1141</v>
      </c>
      <c r="B1146" s="6" t="str">
        <f>"00282387"</f>
        <v>00282387</v>
      </c>
    </row>
    <row r="1147" spans="1:2" x14ac:dyDescent="0.25">
      <c r="A1147" s="6">
        <v>1142</v>
      </c>
      <c r="B1147" s="6" t="str">
        <f>"00282489"</f>
        <v>00282489</v>
      </c>
    </row>
    <row r="1148" spans="1:2" x14ac:dyDescent="0.25">
      <c r="A1148" s="6">
        <v>1143</v>
      </c>
      <c r="B1148" s="6" t="str">
        <f>"00282606"</f>
        <v>00282606</v>
      </c>
    </row>
    <row r="1149" spans="1:2" x14ac:dyDescent="0.25">
      <c r="A1149" s="6">
        <v>1144</v>
      </c>
      <c r="B1149" s="6" t="str">
        <f>"00283060"</f>
        <v>00283060</v>
      </c>
    </row>
    <row r="1150" spans="1:2" x14ac:dyDescent="0.25">
      <c r="A1150" s="6">
        <v>1145</v>
      </c>
      <c r="B1150" s="6" t="str">
        <f>"00283064"</f>
        <v>00283064</v>
      </c>
    </row>
    <row r="1151" spans="1:2" x14ac:dyDescent="0.25">
      <c r="A1151" s="6">
        <v>1146</v>
      </c>
      <c r="B1151" s="6" t="str">
        <f>"00283729"</f>
        <v>00283729</v>
      </c>
    </row>
    <row r="1152" spans="1:2" x14ac:dyDescent="0.25">
      <c r="A1152" s="6">
        <v>1147</v>
      </c>
      <c r="B1152" s="6" t="str">
        <f>"00283826"</f>
        <v>00283826</v>
      </c>
    </row>
    <row r="1153" spans="1:2" x14ac:dyDescent="0.25">
      <c r="A1153" s="6">
        <v>1148</v>
      </c>
      <c r="B1153" s="6" t="str">
        <f>"00284145"</f>
        <v>00284145</v>
      </c>
    </row>
    <row r="1154" spans="1:2" x14ac:dyDescent="0.25">
      <c r="A1154" s="6">
        <v>1149</v>
      </c>
      <c r="B1154" s="6" t="str">
        <f>"00284187"</f>
        <v>00284187</v>
      </c>
    </row>
    <row r="1155" spans="1:2" x14ac:dyDescent="0.25">
      <c r="A1155" s="6">
        <v>1150</v>
      </c>
      <c r="B1155" s="6" t="str">
        <f>"00284215"</f>
        <v>00284215</v>
      </c>
    </row>
    <row r="1156" spans="1:2" x14ac:dyDescent="0.25">
      <c r="A1156" s="6">
        <v>1151</v>
      </c>
      <c r="B1156" s="6" t="str">
        <f>"00284317"</f>
        <v>00284317</v>
      </c>
    </row>
    <row r="1157" spans="1:2" x14ac:dyDescent="0.25">
      <c r="A1157" s="6">
        <v>1152</v>
      </c>
      <c r="B1157" s="6" t="str">
        <f>"00284663"</f>
        <v>00284663</v>
      </c>
    </row>
    <row r="1158" spans="1:2" x14ac:dyDescent="0.25">
      <c r="A1158" s="6">
        <v>1153</v>
      </c>
      <c r="B1158" s="6" t="str">
        <f>"00284942"</f>
        <v>00284942</v>
      </c>
    </row>
    <row r="1159" spans="1:2" x14ac:dyDescent="0.25">
      <c r="A1159" s="6">
        <v>1154</v>
      </c>
      <c r="B1159" s="6" t="str">
        <f>"00284994"</f>
        <v>00284994</v>
      </c>
    </row>
    <row r="1160" spans="1:2" x14ac:dyDescent="0.25">
      <c r="A1160" s="6">
        <v>1155</v>
      </c>
      <c r="B1160" s="6" t="str">
        <f>"00285152"</f>
        <v>00285152</v>
      </c>
    </row>
    <row r="1161" spans="1:2" x14ac:dyDescent="0.25">
      <c r="A1161" s="6">
        <v>1156</v>
      </c>
      <c r="B1161" s="6" t="str">
        <f>"00285497"</f>
        <v>00285497</v>
      </c>
    </row>
    <row r="1162" spans="1:2" x14ac:dyDescent="0.25">
      <c r="A1162" s="6">
        <v>1157</v>
      </c>
      <c r="B1162" s="6" t="str">
        <f>"00285788"</f>
        <v>00285788</v>
      </c>
    </row>
    <row r="1163" spans="1:2" x14ac:dyDescent="0.25">
      <c r="A1163" s="6">
        <v>1158</v>
      </c>
      <c r="B1163" s="6" t="str">
        <f>"00285917"</f>
        <v>00285917</v>
      </c>
    </row>
    <row r="1164" spans="1:2" x14ac:dyDescent="0.25">
      <c r="A1164" s="6">
        <v>1159</v>
      </c>
      <c r="B1164" s="6" t="str">
        <f>"00286260"</f>
        <v>00286260</v>
      </c>
    </row>
    <row r="1165" spans="1:2" x14ac:dyDescent="0.25">
      <c r="A1165" s="6">
        <v>1160</v>
      </c>
      <c r="B1165" s="6" t="str">
        <f>"00286342"</f>
        <v>00286342</v>
      </c>
    </row>
    <row r="1166" spans="1:2" x14ac:dyDescent="0.25">
      <c r="A1166" s="6">
        <v>1161</v>
      </c>
      <c r="B1166" s="6" t="str">
        <f>"00286483"</f>
        <v>00286483</v>
      </c>
    </row>
    <row r="1167" spans="1:2" x14ac:dyDescent="0.25">
      <c r="A1167" s="6">
        <v>1162</v>
      </c>
      <c r="B1167" s="6" t="str">
        <f>"00286495"</f>
        <v>00286495</v>
      </c>
    </row>
    <row r="1168" spans="1:2" x14ac:dyDescent="0.25">
      <c r="A1168" s="6">
        <v>1163</v>
      </c>
      <c r="B1168" s="6" t="str">
        <f>"00286646"</f>
        <v>00286646</v>
      </c>
    </row>
    <row r="1169" spans="1:2" x14ac:dyDescent="0.25">
      <c r="A1169" s="6">
        <v>1164</v>
      </c>
      <c r="B1169" s="6" t="str">
        <f>"00286680"</f>
        <v>00286680</v>
      </c>
    </row>
    <row r="1170" spans="1:2" x14ac:dyDescent="0.25">
      <c r="A1170" s="6">
        <v>1165</v>
      </c>
      <c r="B1170" s="6" t="str">
        <f>"00286827"</f>
        <v>00286827</v>
      </c>
    </row>
    <row r="1171" spans="1:2" x14ac:dyDescent="0.25">
      <c r="A1171" s="6">
        <v>1166</v>
      </c>
      <c r="B1171" s="6" t="str">
        <f>"00286844"</f>
        <v>00286844</v>
      </c>
    </row>
    <row r="1172" spans="1:2" x14ac:dyDescent="0.25">
      <c r="A1172" s="6">
        <v>1167</v>
      </c>
      <c r="B1172" s="6" t="str">
        <f>"00286903"</f>
        <v>00286903</v>
      </c>
    </row>
    <row r="1173" spans="1:2" x14ac:dyDescent="0.25">
      <c r="A1173" s="6">
        <v>1168</v>
      </c>
      <c r="B1173" s="6" t="str">
        <f>"00286995"</f>
        <v>00286995</v>
      </c>
    </row>
    <row r="1174" spans="1:2" x14ac:dyDescent="0.25">
      <c r="A1174" s="6">
        <v>1169</v>
      </c>
      <c r="B1174" s="6" t="str">
        <f>"00287194"</f>
        <v>00287194</v>
      </c>
    </row>
    <row r="1175" spans="1:2" x14ac:dyDescent="0.25">
      <c r="A1175" s="6">
        <v>1170</v>
      </c>
      <c r="B1175" s="6" t="str">
        <f>"00287283"</f>
        <v>00287283</v>
      </c>
    </row>
    <row r="1176" spans="1:2" x14ac:dyDescent="0.25">
      <c r="A1176" s="6">
        <v>1171</v>
      </c>
      <c r="B1176" s="6" t="str">
        <f>"00287450"</f>
        <v>00287450</v>
      </c>
    </row>
    <row r="1177" spans="1:2" x14ac:dyDescent="0.25">
      <c r="A1177" s="6">
        <v>1172</v>
      </c>
      <c r="B1177" s="6" t="str">
        <f>"00287502"</f>
        <v>00287502</v>
      </c>
    </row>
    <row r="1178" spans="1:2" x14ac:dyDescent="0.25">
      <c r="A1178" s="6">
        <v>1173</v>
      </c>
      <c r="B1178" s="6" t="str">
        <f>"00288150"</f>
        <v>00288150</v>
      </c>
    </row>
    <row r="1179" spans="1:2" x14ac:dyDescent="0.25">
      <c r="A1179" s="6">
        <v>1174</v>
      </c>
      <c r="B1179" s="6" t="str">
        <f>"00288238"</f>
        <v>00288238</v>
      </c>
    </row>
    <row r="1180" spans="1:2" x14ac:dyDescent="0.25">
      <c r="A1180" s="6">
        <v>1175</v>
      </c>
      <c r="B1180" s="6" t="str">
        <f>"00288653"</f>
        <v>00288653</v>
      </c>
    </row>
    <row r="1181" spans="1:2" x14ac:dyDescent="0.25">
      <c r="A1181" s="6">
        <v>1176</v>
      </c>
      <c r="B1181" s="6" t="str">
        <f>"00288713"</f>
        <v>00288713</v>
      </c>
    </row>
    <row r="1182" spans="1:2" x14ac:dyDescent="0.25">
      <c r="A1182" s="6">
        <v>1177</v>
      </c>
      <c r="B1182" s="6" t="str">
        <f>"00288765"</f>
        <v>00288765</v>
      </c>
    </row>
    <row r="1183" spans="1:2" x14ac:dyDescent="0.25">
      <c r="A1183" s="6">
        <v>1178</v>
      </c>
      <c r="B1183" s="6" t="str">
        <f>"00288995"</f>
        <v>00288995</v>
      </c>
    </row>
    <row r="1184" spans="1:2" x14ac:dyDescent="0.25">
      <c r="A1184" s="6">
        <v>1179</v>
      </c>
      <c r="B1184" s="6" t="str">
        <f>"00289316"</f>
        <v>00289316</v>
      </c>
    </row>
    <row r="1185" spans="1:2" x14ac:dyDescent="0.25">
      <c r="A1185" s="6">
        <v>1180</v>
      </c>
      <c r="B1185" s="6" t="str">
        <f>"00289389"</f>
        <v>00289389</v>
      </c>
    </row>
    <row r="1186" spans="1:2" x14ac:dyDescent="0.25">
      <c r="A1186" s="6">
        <v>1181</v>
      </c>
      <c r="B1186" s="6" t="str">
        <f>"00289556"</f>
        <v>00289556</v>
      </c>
    </row>
    <row r="1187" spans="1:2" x14ac:dyDescent="0.25">
      <c r="A1187" s="6">
        <v>1182</v>
      </c>
      <c r="B1187" s="6" t="str">
        <f>"00289575"</f>
        <v>00289575</v>
      </c>
    </row>
    <row r="1188" spans="1:2" x14ac:dyDescent="0.25">
      <c r="A1188" s="6">
        <v>1183</v>
      </c>
      <c r="B1188" s="6" t="str">
        <f>"00289698"</f>
        <v>00289698</v>
      </c>
    </row>
    <row r="1189" spans="1:2" x14ac:dyDescent="0.25">
      <c r="A1189" s="6">
        <v>1184</v>
      </c>
      <c r="B1189" s="6" t="str">
        <f>"00289944"</f>
        <v>00289944</v>
      </c>
    </row>
    <row r="1190" spans="1:2" x14ac:dyDescent="0.25">
      <c r="A1190" s="6">
        <v>1185</v>
      </c>
      <c r="B1190" s="6" t="str">
        <f>"00290094"</f>
        <v>00290094</v>
      </c>
    </row>
    <row r="1191" spans="1:2" x14ac:dyDescent="0.25">
      <c r="A1191" s="6">
        <v>1186</v>
      </c>
      <c r="B1191" s="6" t="str">
        <f>"00290662"</f>
        <v>00290662</v>
      </c>
    </row>
    <row r="1192" spans="1:2" x14ac:dyDescent="0.25">
      <c r="A1192" s="6">
        <v>1187</v>
      </c>
      <c r="B1192" s="6" t="str">
        <f>"00290676"</f>
        <v>00290676</v>
      </c>
    </row>
    <row r="1193" spans="1:2" x14ac:dyDescent="0.25">
      <c r="A1193" s="6">
        <v>1188</v>
      </c>
      <c r="B1193" s="6" t="str">
        <f>"00290701"</f>
        <v>00290701</v>
      </c>
    </row>
    <row r="1194" spans="1:2" x14ac:dyDescent="0.25">
      <c r="A1194" s="6">
        <v>1189</v>
      </c>
      <c r="B1194" s="6" t="str">
        <f>"00290757"</f>
        <v>00290757</v>
      </c>
    </row>
    <row r="1195" spans="1:2" x14ac:dyDescent="0.25">
      <c r="A1195" s="6">
        <v>1190</v>
      </c>
      <c r="B1195" s="6" t="str">
        <f>"00290909"</f>
        <v>00290909</v>
      </c>
    </row>
    <row r="1196" spans="1:2" x14ac:dyDescent="0.25">
      <c r="A1196" s="6">
        <v>1191</v>
      </c>
      <c r="B1196" s="6" t="str">
        <f>"00291266"</f>
        <v>00291266</v>
      </c>
    </row>
    <row r="1197" spans="1:2" x14ac:dyDescent="0.25">
      <c r="A1197" s="6">
        <v>1192</v>
      </c>
      <c r="B1197" s="6" t="str">
        <f>"00291458"</f>
        <v>00291458</v>
      </c>
    </row>
    <row r="1198" spans="1:2" x14ac:dyDescent="0.25">
      <c r="A1198" s="6">
        <v>1193</v>
      </c>
      <c r="B1198" s="6" t="str">
        <f>"00291516"</f>
        <v>00291516</v>
      </c>
    </row>
    <row r="1199" spans="1:2" x14ac:dyDescent="0.25">
      <c r="A1199" s="6">
        <v>1194</v>
      </c>
      <c r="B1199" s="6" t="str">
        <f>"00291700"</f>
        <v>00291700</v>
      </c>
    </row>
    <row r="1200" spans="1:2" x14ac:dyDescent="0.25">
      <c r="A1200" s="6">
        <v>1195</v>
      </c>
      <c r="B1200" s="6" t="str">
        <f>"00291977"</f>
        <v>00291977</v>
      </c>
    </row>
    <row r="1201" spans="1:2" x14ac:dyDescent="0.25">
      <c r="A1201" s="6">
        <v>1196</v>
      </c>
      <c r="B1201" s="6" t="str">
        <f>"00292241"</f>
        <v>00292241</v>
      </c>
    </row>
    <row r="1202" spans="1:2" x14ac:dyDescent="0.25">
      <c r="A1202" s="6">
        <v>1197</v>
      </c>
      <c r="B1202" s="6" t="str">
        <f>"00292460"</f>
        <v>00292460</v>
      </c>
    </row>
    <row r="1203" spans="1:2" x14ac:dyDescent="0.25">
      <c r="A1203" s="6">
        <v>1198</v>
      </c>
      <c r="B1203" s="6" t="str">
        <f>"00292670"</f>
        <v>00292670</v>
      </c>
    </row>
    <row r="1204" spans="1:2" x14ac:dyDescent="0.25">
      <c r="A1204" s="6">
        <v>1199</v>
      </c>
      <c r="B1204" s="6" t="str">
        <f>"00292846"</f>
        <v>00292846</v>
      </c>
    </row>
    <row r="1205" spans="1:2" x14ac:dyDescent="0.25">
      <c r="A1205" s="6">
        <v>1200</v>
      </c>
      <c r="B1205" s="6" t="str">
        <f>"00292899"</f>
        <v>00292899</v>
      </c>
    </row>
    <row r="1206" spans="1:2" x14ac:dyDescent="0.25">
      <c r="A1206" s="6">
        <v>1201</v>
      </c>
      <c r="B1206" s="6" t="str">
        <f>"00293278"</f>
        <v>00293278</v>
      </c>
    </row>
    <row r="1207" spans="1:2" x14ac:dyDescent="0.25">
      <c r="A1207" s="6">
        <v>1202</v>
      </c>
      <c r="B1207" s="6" t="str">
        <f>"00293722"</f>
        <v>00293722</v>
      </c>
    </row>
    <row r="1208" spans="1:2" x14ac:dyDescent="0.25">
      <c r="A1208" s="6">
        <v>1203</v>
      </c>
      <c r="B1208" s="6" t="str">
        <f>"00294374"</f>
        <v>00294374</v>
      </c>
    </row>
    <row r="1209" spans="1:2" x14ac:dyDescent="0.25">
      <c r="A1209" s="6">
        <v>1204</v>
      </c>
      <c r="B1209" s="6" t="str">
        <f>"00294379"</f>
        <v>00294379</v>
      </c>
    </row>
    <row r="1210" spans="1:2" x14ac:dyDescent="0.25">
      <c r="A1210" s="6">
        <v>1205</v>
      </c>
      <c r="B1210" s="6" t="str">
        <f>"00294382"</f>
        <v>00294382</v>
      </c>
    </row>
    <row r="1211" spans="1:2" x14ac:dyDescent="0.25">
      <c r="A1211" s="6">
        <v>1206</v>
      </c>
      <c r="B1211" s="6" t="str">
        <f>"00294594"</f>
        <v>00294594</v>
      </c>
    </row>
    <row r="1212" spans="1:2" x14ac:dyDescent="0.25">
      <c r="A1212" s="6">
        <v>1207</v>
      </c>
      <c r="B1212" s="6" t="str">
        <f>"00294774"</f>
        <v>00294774</v>
      </c>
    </row>
    <row r="1213" spans="1:2" x14ac:dyDescent="0.25">
      <c r="A1213" s="6">
        <v>1208</v>
      </c>
      <c r="B1213" s="6" t="str">
        <f>"00294799"</f>
        <v>00294799</v>
      </c>
    </row>
    <row r="1214" spans="1:2" x14ac:dyDescent="0.25">
      <c r="A1214" s="6">
        <v>1209</v>
      </c>
      <c r="B1214" s="6" t="str">
        <f>"00295185"</f>
        <v>00295185</v>
      </c>
    </row>
    <row r="1215" spans="1:2" x14ac:dyDescent="0.25">
      <c r="A1215" s="6">
        <v>1210</v>
      </c>
      <c r="B1215" s="6" t="str">
        <f>"00295412"</f>
        <v>00295412</v>
      </c>
    </row>
    <row r="1216" spans="1:2" x14ac:dyDescent="0.25">
      <c r="A1216" s="6">
        <v>1211</v>
      </c>
      <c r="B1216" s="6" t="str">
        <f>"00295545"</f>
        <v>00295545</v>
      </c>
    </row>
    <row r="1217" spans="1:2" x14ac:dyDescent="0.25">
      <c r="A1217" s="6">
        <v>1212</v>
      </c>
      <c r="B1217" s="6" t="str">
        <f>"00295831"</f>
        <v>00295831</v>
      </c>
    </row>
    <row r="1218" spans="1:2" x14ac:dyDescent="0.25">
      <c r="A1218" s="6">
        <v>1213</v>
      </c>
      <c r="B1218" s="6" t="str">
        <f>"00295922"</f>
        <v>00295922</v>
      </c>
    </row>
    <row r="1219" spans="1:2" x14ac:dyDescent="0.25">
      <c r="A1219" s="6">
        <v>1214</v>
      </c>
      <c r="B1219" s="6" t="str">
        <f>"00296071"</f>
        <v>00296071</v>
      </c>
    </row>
    <row r="1220" spans="1:2" x14ac:dyDescent="0.25">
      <c r="A1220" s="6">
        <v>1215</v>
      </c>
      <c r="B1220" s="6" t="str">
        <f>"00296102"</f>
        <v>00296102</v>
      </c>
    </row>
    <row r="1221" spans="1:2" x14ac:dyDescent="0.25">
      <c r="A1221" s="6">
        <v>1216</v>
      </c>
      <c r="B1221" s="6" t="str">
        <f>"00296158"</f>
        <v>00296158</v>
      </c>
    </row>
    <row r="1222" spans="1:2" x14ac:dyDescent="0.25">
      <c r="A1222" s="6">
        <v>1217</v>
      </c>
      <c r="B1222" s="6" t="str">
        <f>"00296296"</f>
        <v>00296296</v>
      </c>
    </row>
    <row r="1223" spans="1:2" x14ac:dyDescent="0.25">
      <c r="A1223" s="6">
        <v>1218</v>
      </c>
      <c r="B1223" s="6" t="str">
        <f>"00296357"</f>
        <v>00296357</v>
      </c>
    </row>
    <row r="1224" spans="1:2" x14ac:dyDescent="0.25">
      <c r="A1224" s="6">
        <v>1219</v>
      </c>
      <c r="B1224" s="6" t="str">
        <f>"00296396"</f>
        <v>00296396</v>
      </c>
    </row>
    <row r="1225" spans="1:2" x14ac:dyDescent="0.25">
      <c r="A1225" s="6">
        <v>1220</v>
      </c>
      <c r="B1225" s="6" t="str">
        <f>"00296469"</f>
        <v>00296469</v>
      </c>
    </row>
    <row r="1226" spans="1:2" x14ac:dyDescent="0.25">
      <c r="A1226" s="6">
        <v>1221</v>
      </c>
      <c r="B1226" s="6" t="str">
        <f>"00296616"</f>
        <v>00296616</v>
      </c>
    </row>
    <row r="1227" spans="1:2" x14ac:dyDescent="0.25">
      <c r="A1227" s="6">
        <v>1222</v>
      </c>
      <c r="B1227" s="6" t="str">
        <f>"00297382"</f>
        <v>00297382</v>
      </c>
    </row>
    <row r="1228" spans="1:2" x14ac:dyDescent="0.25">
      <c r="A1228" s="6">
        <v>1223</v>
      </c>
      <c r="B1228" s="6" t="str">
        <f>"00297389"</f>
        <v>00297389</v>
      </c>
    </row>
    <row r="1229" spans="1:2" x14ac:dyDescent="0.25">
      <c r="A1229" s="6">
        <v>1224</v>
      </c>
      <c r="B1229" s="6" t="str">
        <f>"00297448"</f>
        <v>00297448</v>
      </c>
    </row>
    <row r="1230" spans="1:2" x14ac:dyDescent="0.25">
      <c r="A1230" s="6">
        <v>1225</v>
      </c>
      <c r="B1230" s="6" t="str">
        <f>"00297950"</f>
        <v>00297950</v>
      </c>
    </row>
    <row r="1231" spans="1:2" x14ac:dyDescent="0.25">
      <c r="A1231" s="6">
        <v>1226</v>
      </c>
      <c r="B1231" s="6" t="str">
        <f>"00297986"</f>
        <v>00297986</v>
      </c>
    </row>
    <row r="1232" spans="1:2" x14ac:dyDescent="0.25">
      <c r="A1232" s="6">
        <v>1227</v>
      </c>
      <c r="B1232" s="6" t="str">
        <f>"00298245"</f>
        <v>00298245</v>
      </c>
    </row>
    <row r="1233" spans="1:2" x14ac:dyDescent="0.25">
      <c r="A1233" s="6">
        <v>1228</v>
      </c>
      <c r="B1233" s="6" t="str">
        <f>"00298507"</f>
        <v>00298507</v>
      </c>
    </row>
    <row r="1234" spans="1:2" x14ac:dyDescent="0.25">
      <c r="A1234" s="6">
        <v>1229</v>
      </c>
      <c r="B1234" s="6" t="str">
        <f>"00298582"</f>
        <v>00298582</v>
      </c>
    </row>
    <row r="1235" spans="1:2" x14ac:dyDescent="0.25">
      <c r="A1235" s="6">
        <v>1230</v>
      </c>
      <c r="B1235" s="6" t="str">
        <f>"00298599"</f>
        <v>00298599</v>
      </c>
    </row>
    <row r="1236" spans="1:2" x14ac:dyDescent="0.25">
      <c r="A1236" s="6">
        <v>1231</v>
      </c>
      <c r="B1236" s="6" t="str">
        <f>"00298879"</f>
        <v>00298879</v>
      </c>
    </row>
    <row r="1237" spans="1:2" x14ac:dyDescent="0.25">
      <c r="A1237" s="6">
        <v>1232</v>
      </c>
      <c r="B1237" s="6" t="str">
        <f>"00298971"</f>
        <v>00298971</v>
      </c>
    </row>
    <row r="1238" spans="1:2" x14ac:dyDescent="0.25">
      <c r="A1238" s="6">
        <v>1233</v>
      </c>
      <c r="B1238" s="6" t="str">
        <f>"00298989"</f>
        <v>00298989</v>
      </c>
    </row>
    <row r="1239" spans="1:2" x14ac:dyDescent="0.25">
      <c r="A1239" s="6">
        <v>1234</v>
      </c>
      <c r="B1239" s="6" t="str">
        <f>"00299170"</f>
        <v>00299170</v>
      </c>
    </row>
    <row r="1240" spans="1:2" x14ac:dyDescent="0.25">
      <c r="A1240" s="6">
        <v>1235</v>
      </c>
      <c r="B1240" s="6" t="str">
        <f>"00299382"</f>
        <v>00299382</v>
      </c>
    </row>
    <row r="1241" spans="1:2" x14ac:dyDescent="0.25">
      <c r="A1241" s="6">
        <v>1236</v>
      </c>
      <c r="B1241" s="6" t="str">
        <f>"00299462"</f>
        <v>00299462</v>
      </c>
    </row>
    <row r="1242" spans="1:2" x14ac:dyDescent="0.25">
      <c r="A1242" s="6">
        <v>1237</v>
      </c>
      <c r="B1242" s="6" t="str">
        <f>"00299799"</f>
        <v>00299799</v>
      </c>
    </row>
    <row r="1243" spans="1:2" x14ac:dyDescent="0.25">
      <c r="A1243" s="6">
        <v>1238</v>
      </c>
      <c r="B1243" s="6" t="str">
        <f>"00300249"</f>
        <v>00300249</v>
      </c>
    </row>
    <row r="1244" spans="1:2" x14ac:dyDescent="0.25">
      <c r="A1244" s="6">
        <v>1239</v>
      </c>
      <c r="B1244" s="6" t="str">
        <f>"00300529"</f>
        <v>00300529</v>
      </c>
    </row>
    <row r="1245" spans="1:2" x14ac:dyDescent="0.25">
      <c r="A1245" s="6">
        <v>1240</v>
      </c>
      <c r="B1245" s="6" t="str">
        <f>"00300605"</f>
        <v>00300605</v>
      </c>
    </row>
    <row r="1246" spans="1:2" x14ac:dyDescent="0.25">
      <c r="A1246" s="6">
        <v>1241</v>
      </c>
      <c r="B1246" s="6" t="str">
        <f>"00300641"</f>
        <v>00300641</v>
      </c>
    </row>
    <row r="1247" spans="1:2" x14ac:dyDescent="0.25">
      <c r="A1247" s="6">
        <v>1242</v>
      </c>
      <c r="B1247" s="6" t="str">
        <f>"00300868"</f>
        <v>00300868</v>
      </c>
    </row>
    <row r="1248" spans="1:2" x14ac:dyDescent="0.25">
      <c r="A1248" s="6">
        <v>1243</v>
      </c>
      <c r="B1248" s="6" t="str">
        <f>"00301043"</f>
        <v>00301043</v>
      </c>
    </row>
    <row r="1249" spans="1:2" x14ac:dyDescent="0.25">
      <c r="A1249" s="6">
        <v>1244</v>
      </c>
      <c r="B1249" s="6" t="str">
        <f>"00301140"</f>
        <v>00301140</v>
      </c>
    </row>
    <row r="1250" spans="1:2" x14ac:dyDescent="0.25">
      <c r="A1250" s="6">
        <v>1245</v>
      </c>
      <c r="B1250" s="6" t="str">
        <f>"00301342"</f>
        <v>00301342</v>
      </c>
    </row>
    <row r="1251" spans="1:2" x14ac:dyDescent="0.25">
      <c r="A1251" s="6">
        <v>1246</v>
      </c>
      <c r="B1251" s="6" t="str">
        <f>"00301846"</f>
        <v>00301846</v>
      </c>
    </row>
    <row r="1252" spans="1:2" x14ac:dyDescent="0.25">
      <c r="A1252" s="6">
        <v>1247</v>
      </c>
      <c r="B1252" s="6" t="str">
        <f>"00301851"</f>
        <v>00301851</v>
      </c>
    </row>
    <row r="1253" spans="1:2" x14ac:dyDescent="0.25">
      <c r="A1253" s="6">
        <v>1248</v>
      </c>
      <c r="B1253" s="6" t="str">
        <f>"00301861"</f>
        <v>00301861</v>
      </c>
    </row>
    <row r="1254" spans="1:2" x14ac:dyDescent="0.25">
      <c r="A1254" s="6">
        <v>1249</v>
      </c>
      <c r="B1254" s="6" t="str">
        <f>"00302012"</f>
        <v>00302012</v>
      </c>
    </row>
    <row r="1255" spans="1:2" x14ac:dyDescent="0.25">
      <c r="A1255" s="6">
        <v>1250</v>
      </c>
      <c r="B1255" s="6" t="str">
        <f>"00302082"</f>
        <v>00302082</v>
      </c>
    </row>
    <row r="1256" spans="1:2" x14ac:dyDescent="0.25">
      <c r="A1256" s="6">
        <v>1251</v>
      </c>
      <c r="B1256" s="6" t="str">
        <f>"00302126"</f>
        <v>00302126</v>
      </c>
    </row>
    <row r="1257" spans="1:2" x14ac:dyDescent="0.25">
      <c r="A1257" s="6">
        <v>1252</v>
      </c>
      <c r="B1257" s="6" t="str">
        <f>"00302372"</f>
        <v>00302372</v>
      </c>
    </row>
    <row r="1258" spans="1:2" x14ac:dyDescent="0.25">
      <c r="A1258" s="6">
        <v>1253</v>
      </c>
      <c r="B1258" s="6" t="str">
        <f>"00302538"</f>
        <v>00302538</v>
      </c>
    </row>
    <row r="1259" spans="1:2" x14ac:dyDescent="0.25">
      <c r="A1259" s="6">
        <v>1254</v>
      </c>
      <c r="B1259" s="6" t="str">
        <f>"00303223"</f>
        <v>00303223</v>
      </c>
    </row>
    <row r="1260" spans="1:2" x14ac:dyDescent="0.25">
      <c r="A1260" s="6">
        <v>1255</v>
      </c>
      <c r="B1260" s="6" t="str">
        <f>"00303270"</f>
        <v>00303270</v>
      </c>
    </row>
    <row r="1261" spans="1:2" x14ac:dyDescent="0.25">
      <c r="A1261" s="6">
        <v>1256</v>
      </c>
      <c r="B1261" s="6" t="str">
        <f>"00304126"</f>
        <v>00304126</v>
      </c>
    </row>
    <row r="1262" spans="1:2" x14ac:dyDescent="0.25">
      <c r="A1262" s="6">
        <v>1257</v>
      </c>
      <c r="B1262" s="6" t="str">
        <f>"00304431"</f>
        <v>00304431</v>
      </c>
    </row>
    <row r="1263" spans="1:2" x14ac:dyDescent="0.25">
      <c r="A1263" s="6">
        <v>1258</v>
      </c>
      <c r="B1263" s="6" t="str">
        <f>"00304510"</f>
        <v>00304510</v>
      </c>
    </row>
    <row r="1264" spans="1:2" x14ac:dyDescent="0.25">
      <c r="A1264" s="6">
        <v>1259</v>
      </c>
      <c r="B1264" s="6" t="str">
        <f>"00304701"</f>
        <v>00304701</v>
      </c>
    </row>
    <row r="1265" spans="1:2" x14ac:dyDescent="0.25">
      <c r="A1265" s="6">
        <v>1260</v>
      </c>
      <c r="B1265" s="6" t="str">
        <f>"00304805"</f>
        <v>00304805</v>
      </c>
    </row>
    <row r="1266" spans="1:2" x14ac:dyDescent="0.25">
      <c r="A1266" s="6">
        <v>1261</v>
      </c>
      <c r="B1266" s="6" t="str">
        <f>"00304998"</f>
        <v>00304998</v>
      </c>
    </row>
    <row r="1267" spans="1:2" x14ac:dyDescent="0.25">
      <c r="A1267" s="6">
        <v>1262</v>
      </c>
      <c r="B1267" s="6" t="str">
        <f>"00305062"</f>
        <v>00305062</v>
      </c>
    </row>
    <row r="1268" spans="1:2" x14ac:dyDescent="0.25">
      <c r="A1268" s="6">
        <v>1263</v>
      </c>
      <c r="B1268" s="6" t="str">
        <f>"00305116"</f>
        <v>00305116</v>
      </c>
    </row>
    <row r="1269" spans="1:2" x14ac:dyDescent="0.25">
      <c r="A1269" s="6">
        <v>1264</v>
      </c>
      <c r="B1269" s="6" t="str">
        <f>"00305331"</f>
        <v>00305331</v>
      </c>
    </row>
    <row r="1270" spans="1:2" x14ac:dyDescent="0.25">
      <c r="A1270" s="6">
        <v>1265</v>
      </c>
      <c r="B1270" s="6" t="str">
        <f>"00305403"</f>
        <v>00305403</v>
      </c>
    </row>
    <row r="1271" spans="1:2" x14ac:dyDescent="0.25">
      <c r="A1271" s="6">
        <v>1266</v>
      </c>
      <c r="B1271" s="6" t="str">
        <f>"00305412"</f>
        <v>00305412</v>
      </c>
    </row>
    <row r="1272" spans="1:2" x14ac:dyDescent="0.25">
      <c r="A1272" s="6">
        <v>1267</v>
      </c>
      <c r="B1272" s="6" t="str">
        <f>"00305521"</f>
        <v>00305521</v>
      </c>
    </row>
    <row r="1273" spans="1:2" x14ac:dyDescent="0.25">
      <c r="A1273" s="6">
        <v>1268</v>
      </c>
      <c r="B1273" s="6" t="str">
        <f>"00305693"</f>
        <v>00305693</v>
      </c>
    </row>
    <row r="1274" spans="1:2" x14ac:dyDescent="0.25">
      <c r="A1274" s="6">
        <v>1269</v>
      </c>
      <c r="B1274" s="6" t="str">
        <f>"00305699"</f>
        <v>00305699</v>
      </c>
    </row>
    <row r="1275" spans="1:2" x14ac:dyDescent="0.25">
      <c r="A1275" s="6">
        <v>1270</v>
      </c>
      <c r="B1275" s="6" t="str">
        <f>"00305870"</f>
        <v>00305870</v>
      </c>
    </row>
    <row r="1276" spans="1:2" x14ac:dyDescent="0.25">
      <c r="A1276" s="6">
        <v>1271</v>
      </c>
      <c r="B1276" s="6" t="str">
        <f>"00306008"</f>
        <v>00306008</v>
      </c>
    </row>
    <row r="1277" spans="1:2" x14ac:dyDescent="0.25">
      <c r="A1277" s="6">
        <v>1272</v>
      </c>
      <c r="B1277" s="6" t="str">
        <f>"00306045"</f>
        <v>00306045</v>
      </c>
    </row>
    <row r="1278" spans="1:2" x14ac:dyDescent="0.25">
      <c r="A1278" s="6">
        <v>1273</v>
      </c>
      <c r="B1278" s="6" t="str">
        <f>"00306167"</f>
        <v>00306167</v>
      </c>
    </row>
    <row r="1279" spans="1:2" x14ac:dyDescent="0.25">
      <c r="A1279" s="6">
        <v>1274</v>
      </c>
      <c r="B1279" s="6" t="str">
        <f>"00306671"</f>
        <v>00306671</v>
      </c>
    </row>
    <row r="1280" spans="1:2" x14ac:dyDescent="0.25">
      <c r="A1280" s="6">
        <v>1275</v>
      </c>
      <c r="B1280" s="6" t="str">
        <f>"00306876"</f>
        <v>00306876</v>
      </c>
    </row>
    <row r="1281" spans="1:2" x14ac:dyDescent="0.25">
      <c r="A1281" s="6">
        <v>1276</v>
      </c>
      <c r="B1281" s="6" t="str">
        <f>"00307310"</f>
        <v>00307310</v>
      </c>
    </row>
    <row r="1282" spans="1:2" x14ac:dyDescent="0.25">
      <c r="A1282" s="6">
        <v>1277</v>
      </c>
      <c r="B1282" s="6" t="str">
        <f>"00307566"</f>
        <v>00307566</v>
      </c>
    </row>
    <row r="1283" spans="1:2" x14ac:dyDescent="0.25">
      <c r="A1283" s="6">
        <v>1278</v>
      </c>
      <c r="B1283" s="6" t="str">
        <f>"00307951"</f>
        <v>00307951</v>
      </c>
    </row>
    <row r="1284" spans="1:2" x14ac:dyDescent="0.25">
      <c r="A1284" s="6">
        <v>1279</v>
      </c>
      <c r="B1284" s="6" t="str">
        <f>"00308028"</f>
        <v>00308028</v>
      </c>
    </row>
    <row r="1285" spans="1:2" x14ac:dyDescent="0.25">
      <c r="A1285" s="6">
        <v>1280</v>
      </c>
      <c r="B1285" s="6" t="str">
        <f>"00308265"</f>
        <v>00308265</v>
      </c>
    </row>
    <row r="1286" spans="1:2" x14ac:dyDescent="0.25">
      <c r="A1286" s="6">
        <v>1281</v>
      </c>
      <c r="B1286" s="6" t="str">
        <f>"00308268"</f>
        <v>00308268</v>
      </c>
    </row>
    <row r="1287" spans="1:2" x14ac:dyDescent="0.25">
      <c r="A1287" s="6">
        <v>1282</v>
      </c>
      <c r="B1287" s="6" t="str">
        <f>"00308384"</f>
        <v>00308384</v>
      </c>
    </row>
    <row r="1288" spans="1:2" x14ac:dyDescent="0.25">
      <c r="A1288" s="6">
        <v>1283</v>
      </c>
      <c r="B1288" s="6" t="str">
        <f>"00308465"</f>
        <v>00308465</v>
      </c>
    </row>
    <row r="1289" spans="1:2" x14ac:dyDescent="0.25">
      <c r="A1289" s="6">
        <v>1284</v>
      </c>
      <c r="B1289" s="6" t="str">
        <f>"00308778"</f>
        <v>00308778</v>
      </c>
    </row>
    <row r="1290" spans="1:2" x14ac:dyDescent="0.25">
      <c r="A1290" s="6">
        <v>1285</v>
      </c>
      <c r="B1290" s="6" t="str">
        <f>"00308895"</f>
        <v>00308895</v>
      </c>
    </row>
    <row r="1291" spans="1:2" x14ac:dyDescent="0.25">
      <c r="A1291" s="6">
        <v>1286</v>
      </c>
      <c r="B1291" s="6" t="str">
        <f>"00309078"</f>
        <v>00309078</v>
      </c>
    </row>
    <row r="1292" spans="1:2" x14ac:dyDescent="0.25">
      <c r="A1292" s="6">
        <v>1287</v>
      </c>
      <c r="B1292" s="6" t="str">
        <f>"00309549"</f>
        <v>00309549</v>
      </c>
    </row>
    <row r="1293" spans="1:2" x14ac:dyDescent="0.25">
      <c r="A1293" s="6">
        <v>1288</v>
      </c>
      <c r="B1293" s="6" t="str">
        <f>"00309834"</f>
        <v>00309834</v>
      </c>
    </row>
    <row r="1294" spans="1:2" x14ac:dyDescent="0.25">
      <c r="A1294" s="6">
        <v>1289</v>
      </c>
      <c r="B1294" s="6" t="str">
        <f>"00309877"</f>
        <v>00309877</v>
      </c>
    </row>
    <row r="1295" spans="1:2" x14ac:dyDescent="0.25">
      <c r="A1295" s="6">
        <v>1290</v>
      </c>
      <c r="B1295" s="6" t="str">
        <f>"00310402"</f>
        <v>00310402</v>
      </c>
    </row>
    <row r="1296" spans="1:2" x14ac:dyDescent="0.25">
      <c r="A1296" s="6">
        <v>1291</v>
      </c>
      <c r="B1296" s="6" t="str">
        <f>"00310698"</f>
        <v>00310698</v>
      </c>
    </row>
    <row r="1297" spans="1:2" x14ac:dyDescent="0.25">
      <c r="A1297" s="6">
        <v>1292</v>
      </c>
      <c r="B1297" s="6" t="str">
        <f>"00311057"</f>
        <v>00311057</v>
      </c>
    </row>
    <row r="1298" spans="1:2" x14ac:dyDescent="0.25">
      <c r="A1298" s="6">
        <v>1293</v>
      </c>
      <c r="B1298" s="6" t="str">
        <f>"00311452"</f>
        <v>00311452</v>
      </c>
    </row>
    <row r="1299" spans="1:2" x14ac:dyDescent="0.25">
      <c r="A1299" s="6">
        <v>1294</v>
      </c>
      <c r="B1299" s="6" t="str">
        <f>"00311607"</f>
        <v>00311607</v>
      </c>
    </row>
    <row r="1300" spans="1:2" x14ac:dyDescent="0.25">
      <c r="A1300" s="6">
        <v>1295</v>
      </c>
      <c r="B1300" s="6" t="str">
        <f>"00311718"</f>
        <v>00311718</v>
      </c>
    </row>
    <row r="1301" spans="1:2" x14ac:dyDescent="0.25">
      <c r="A1301" s="6">
        <v>1296</v>
      </c>
      <c r="B1301" s="6" t="str">
        <f>"00311831"</f>
        <v>00311831</v>
      </c>
    </row>
    <row r="1302" spans="1:2" x14ac:dyDescent="0.25">
      <c r="A1302" s="6">
        <v>1297</v>
      </c>
      <c r="B1302" s="6" t="str">
        <f>"00311942"</f>
        <v>00311942</v>
      </c>
    </row>
    <row r="1303" spans="1:2" x14ac:dyDescent="0.25">
      <c r="A1303" s="6">
        <v>1298</v>
      </c>
      <c r="B1303" s="6" t="str">
        <f>"00312006"</f>
        <v>00312006</v>
      </c>
    </row>
    <row r="1304" spans="1:2" x14ac:dyDescent="0.25">
      <c r="A1304" s="6">
        <v>1299</v>
      </c>
      <c r="B1304" s="6" t="str">
        <f>"00312033"</f>
        <v>00312033</v>
      </c>
    </row>
    <row r="1305" spans="1:2" x14ac:dyDescent="0.25">
      <c r="A1305" s="6">
        <v>1300</v>
      </c>
      <c r="B1305" s="6" t="str">
        <f>"00312049"</f>
        <v>00312049</v>
      </c>
    </row>
    <row r="1306" spans="1:2" x14ac:dyDescent="0.25">
      <c r="A1306" s="6">
        <v>1301</v>
      </c>
      <c r="B1306" s="6" t="str">
        <f>"00312117"</f>
        <v>00312117</v>
      </c>
    </row>
    <row r="1307" spans="1:2" x14ac:dyDescent="0.25">
      <c r="A1307" s="6">
        <v>1302</v>
      </c>
      <c r="B1307" s="6" t="str">
        <f>"00312167"</f>
        <v>00312167</v>
      </c>
    </row>
    <row r="1308" spans="1:2" x14ac:dyDescent="0.25">
      <c r="A1308" s="6">
        <v>1303</v>
      </c>
      <c r="B1308" s="6" t="str">
        <f>"00312186"</f>
        <v>00312186</v>
      </c>
    </row>
    <row r="1309" spans="1:2" x14ac:dyDescent="0.25">
      <c r="A1309" s="6">
        <v>1304</v>
      </c>
      <c r="B1309" s="6" t="str">
        <f>"00312222"</f>
        <v>00312222</v>
      </c>
    </row>
    <row r="1310" spans="1:2" x14ac:dyDescent="0.25">
      <c r="A1310" s="6">
        <v>1305</v>
      </c>
      <c r="B1310" s="6" t="str">
        <f>"00312328"</f>
        <v>00312328</v>
      </c>
    </row>
    <row r="1311" spans="1:2" x14ac:dyDescent="0.25">
      <c r="A1311" s="6">
        <v>1306</v>
      </c>
      <c r="B1311" s="6" t="str">
        <f>"00312588"</f>
        <v>00312588</v>
      </c>
    </row>
    <row r="1312" spans="1:2" x14ac:dyDescent="0.25">
      <c r="A1312" s="6">
        <v>1307</v>
      </c>
      <c r="B1312" s="6" t="str">
        <f>"00312591"</f>
        <v>00312591</v>
      </c>
    </row>
    <row r="1313" spans="1:2" x14ac:dyDescent="0.25">
      <c r="A1313" s="6">
        <v>1308</v>
      </c>
      <c r="B1313" s="6" t="str">
        <f>"00312868"</f>
        <v>00312868</v>
      </c>
    </row>
    <row r="1314" spans="1:2" x14ac:dyDescent="0.25">
      <c r="A1314" s="6">
        <v>1309</v>
      </c>
      <c r="B1314" s="6" t="str">
        <f>"00312935"</f>
        <v>00312935</v>
      </c>
    </row>
    <row r="1315" spans="1:2" x14ac:dyDescent="0.25">
      <c r="A1315" s="6">
        <v>1310</v>
      </c>
      <c r="B1315" s="6" t="str">
        <f>"00313138"</f>
        <v>00313138</v>
      </c>
    </row>
    <row r="1316" spans="1:2" x14ac:dyDescent="0.25">
      <c r="A1316" s="6">
        <v>1311</v>
      </c>
      <c r="B1316" s="6" t="str">
        <f>"00313652"</f>
        <v>00313652</v>
      </c>
    </row>
    <row r="1317" spans="1:2" x14ac:dyDescent="0.25">
      <c r="A1317" s="6">
        <v>1312</v>
      </c>
      <c r="B1317" s="6" t="str">
        <f>"00313734"</f>
        <v>00313734</v>
      </c>
    </row>
    <row r="1318" spans="1:2" x14ac:dyDescent="0.25">
      <c r="A1318" s="6">
        <v>1313</v>
      </c>
      <c r="B1318" s="6" t="str">
        <f>"00314118"</f>
        <v>00314118</v>
      </c>
    </row>
    <row r="1319" spans="1:2" x14ac:dyDescent="0.25">
      <c r="A1319" s="6">
        <v>1314</v>
      </c>
      <c r="B1319" s="6" t="str">
        <f>"00314139"</f>
        <v>00314139</v>
      </c>
    </row>
    <row r="1320" spans="1:2" x14ac:dyDescent="0.25">
      <c r="A1320" s="6">
        <v>1315</v>
      </c>
      <c r="B1320" s="6" t="str">
        <f>"00314151"</f>
        <v>00314151</v>
      </c>
    </row>
    <row r="1321" spans="1:2" x14ac:dyDescent="0.25">
      <c r="A1321" s="6">
        <v>1316</v>
      </c>
      <c r="B1321" s="6" t="str">
        <f>"00314173"</f>
        <v>00314173</v>
      </c>
    </row>
    <row r="1322" spans="1:2" x14ac:dyDescent="0.25">
      <c r="A1322" s="6">
        <v>1317</v>
      </c>
      <c r="B1322" s="6" t="str">
        <f>"00314253"</f>
        <v>00314253</v>
      </c>
    </row>
    <row r="1323" spans="1:2" x14ac:dyDescent="0.25">
      <c r="A1323" s="6">
        <v>1318</v>
      </c>
      <c r="B1323" s="6" t="str">
        <f>"00314485"</f>
        <v>00314485</v>
      </c>
    </row>
    <row r="1324" spans="1:2" x14ac:dyDescent="0.25">
      <c r="A1324" s="6">
        <v>1319</v>
      </c>
      <c r="B1324" s="6" t="str">
        <f>"00314537"</f>
        <v>00314537</v>
      </c>
    </row>
    <row r="1325" spans="1:2" x14ac:dyDescent="0.25">
      <c r="A1325" s="6">
        <v>1320</v>
      </c>
      <c r="B1325" s="6" t="str">
        <f>"00314747"</f>
        <v>00314747</v>
      </c>
    </row>
    <row r="1326" spans="1:2" x14ac:dyDescent="0.25">
      <c r="A1326" s="6">
        <v>1321</v>
      </c>
      <c r="B1326" s="6" t="str">
        <f>"00315035"</f>
        <v>00315035</v>
      </c>
    </row>
    <row r="1327" spans="1:2" x14ac:dyDescent="0.25">
      <c r="A1327" s="6">
        <v>1322</v>
      </c>
      <c r="B1327" s="6" t="str">
        <f>"00315098"</f>
        <v>00315098</v>
      </c>
    </row>
    <row r="1328" spans="1:2" x14ac:dyDescent="0.25">
      <c r="A1328" s="6">
        <v>1323</v>
      </c>
      <c r="B1328" s="6" t="str">
        <f>"00315234"</f>
        <v>00315234</v>
      </c>
    </row>
    <row r="1329" spans="1:2" x14ac:dyDescent="0.25">
      <c r="A1329" s="6">
        <v>1324</v>
      </c>
      <c r="B1329" s="6" t="str">
        <f>"00315274"</f>
        <v>00315274</v>
      </c>
    </row>
    <row r="1330" spans="1:2" x14ac:dyDescent="0.25">
      <c r="A1330" s="6">
        <v>1325</v>
      </c>
      <c r="B1330" s="6" t="str">
        <f>"00315356"</f>
        <v>00315356</v>
      </c>
    </row>
    <row r="1331" spans="1:2" x14ac:dyDescent="0.25">
      <c r="A1331" s="6">
        <v>1326</v>
      </c>
      <c r="B1331" s="6" t="str">
        <f>"00315450"</f>
        <v>00315450</v>
      </c>
    </row>
    <row r="1332" spans="1:2" x14ac:dyDescent="0.25">
      <c r="A1332" s="6">
        <v>1327</v>
      </c>
      <c r="B1332" s="6" t="str">
        <f>"00315539"</f>
        <v>00315539</v>
      </c>
    </row>
    <row r="1333" spans="1:2" x14ac:dyDescent="0.25">
      <c r="A1333" s="6">
        <v>1328</v>
      </c>
      <c r="B1333" s="6" t="str">
        <f>"00315825"</f>
        <v>00315825</v>
      </c>
    </row>
    <row r="1334" spans="1:2" x14ac:dyDescent="0.25">
      <c r="A1334" s="6">
        <v>1329</v>
      </c>
      <c r="B1334" s="6" t="str">
        <f>"00315887"</f>
        <v>00315887</v>
      </c>
    </row>
    <row r="1335" spans="1:2" x14ac:dyDescent="0.25">
      <c r="A1335" s="6">
        <v>1330</v>
      </c>
      <c r="B1335" s="6" t="str">
        <f>"00315896"</f>
        <v>00315896</v>
      </c>
    </row>
    <row r="1336" spans="1:2" x14ac:dyDescent="0.25">
      <c r="A1336" s="6">
        <v>1331</v>
      </c>
      <c r="B1336" s="6" t="str">
        <f>"00316058"</f>
        <v>00316058</v>
      </c>
    </row>
    <row r="1337" spans="1:2" x14ac:dyDescent="0.25">
      <c r="A1337" s="6">
        <v>1332</v>
      </c>
      <c r="B1337" s="6" t="str">
        <f>"00316334"</f>
        <v>00316334</v>
      </c>
    </row>
    <row r="1338" spans="1:2" x14ac:dyDescent="0.25">
      <c r="A1338" s="6">
        <v>1333</v>
      </c>
      <c r="B1338" s="6" t="str">
        <f>"00316653"</f>
        <v>00316653</v>
      </c>
    </row>
    <row r="1339" spans="1:2" x14ac:dyDescent="0.25">
      <c r="A1339" s="6">
        <v>1334</v>
      </c>
      <c r="B1339" s="6" t="str">
        <f>"00316844"</f>
        <v>00316844</v>
      </c>
    </row>
    <row r="1340" spans="1:2" x14ac:dyDescent="0.25">
      <c r="A1340" s="6">
        <v>1335</v>
      </c>
      <c r="B1340" s="6" t="str">
        <f>"00317169"</f>
        <v>00317169</v>
      </c>
    </row>
    <row r="1341" spans="1:2" x14ac:dyDescent="0.25">
      <c r="A1341" s="6">
        <v>1336</v>
      </c>
      <c r="B1341" s="6" t="str">
        <f>"00317350"</f>
        <v>00317350</v>
      </c>
    </row>
    <row r="1342" spans="1:2" x14ac:dyDescent="0.25">
      <c r="A1342" s="6">
        <v>1337</v>
      </c>
      <c r="B1342" s="6" t="str">
        <f>"00317368"</f>
        <v>00317368</v>
      </c>
    </row>
    <row r="1343" spans="1:2" x14ac:dyDescent="0.25">
      <c r="A1343" s="6">
        <v>1338</v>
      </c>
      <c r="B1343" s="6" t="str">
        <f>"00317481"</f>
        <v>00317481</v>
      </c>
    </row>
    <row r="1344" spans="1:2" x14ac:dyDescent="0.25">
      <c r="A1344" s="6">
        <v>1339</v>
      </c>
      <c r="B1344" s="6" t="str">
        <f>"00317483"</f>
        <v>00317483</v>
      </c>
    </row>
    <row r="1345" spans="1:2" x14ac:dyDescent="0.25">
      <c r="A1345" s="6">
        <v>1340</v>
      </c>
      <c r="B1345" s="6" t="str">
        <f>"00317534"</f>
        <v>00317534</v>
      </c>
    </row>
    <row r="1346" spans="1:2" x14ac:dyDescent="0.25">
      <c r="A1346" s="6">
        <v>1341</v>
      </c>
      <c r="B1346" s="6" t="str">
        <f>"00317666"</f>
        <v>00317666</v>
      </c>
    </row>
    <row r="1347" spans="1:2" x14ac:dyDescent="0.25">
      <c r="A1347" s="6">
        <v>1342</v>
      </c>
      <c r="B1347" s="6" t="str">
        <f>"00317764"</f>
        <v>00317764</v>
      </c>
    </row>
    <row r="1348" spans="1:2" x14ac:dyDescent="0.25">
      <c r="A1348" s="6">
        <v>1343</v>
      </c>
      <c r="B1348" s="6" t="str">
        <f>"00318183"</f>
        <v>00318183</v>
      </c>
    </row>
    <row r="1349" spans="1:2" x14ac:dyDescent="0.25">
      <c r="A1349" s="6">
        <v>1344</v>
      </c>
      <c r="B1349" s="6" t="str">
        <f>"00318269"</f>
        <v>00318269</v>
      </c>
    </row>
    <row r="1350" spans="1:2" x14ac:dyDescent="0.25">
      <c r="A1350" s="6">
        <v>1345</v>
      </c>
      <c r="B1350" s="6" t="str">
        <f>"00318296"</f>
        <v>00318296</v>
      </c>
    </row>
    <row r="1351" spans="1:2" x14ac:dyDescent="0.25">
      <c r="A1351" s="6">
        <v>1346</v>
      </c>
      <c r="B1351" s="6" t="str">
        <f>"00318450"</f>
        <v>00318450</v>
      </c>
    </row>
    <row r="1352" spans="1:2" x14ac:dyDescent="0.25">
      <c r="A1352" s="6">
        <v>1347</v>
      </c>
      <c r="B1352" s="6" t="str">
        <f>"00318454"</f>
        <v>00318454</v>
      </c>
    </row>
    <row r="1353" spans="1:2" x14ac:dyDescent="0.25">
      <c r="A1353" s="6">
        <v>1348</v>
      </c>
      <c r="B1353" s="6" t="str">
        <f>"00318480"</f>
        <v>00318480</v>
      </c>
    </row>
    <row r="1354" spans="1:2" x14ac:dyDescent="0.25">
      <c r="A1354" s="6">
        <v>1349</v>
      </c>
      <c r="B1354" s="6" t="str">
        <f>"00318603"</f>
        <v>00318603</v>
      </c>
    </row>
    <row r="1355" spans="1:2" x14ac:dyDescent="0.25">
      <c r="A1355" s="6">
        <v>1350</v>
      </c>
      <c r="B1355" s="6" t="str">
        <f>"00318687"</f>
        <v>00318687</v>
      </c>
    </row>
    <row r="1356" spans="1:2" x14ac:dyDescent="0.25">
      <c r="A1356" s="6">
        <v>1351</v>
      </c>
      <c r="B1356" s="6" t="str">
        <f>"00318760"</f>
        <v>00318760</v>
      </c>
    </row>
    <row r="1357" spans="1:2" x14ac:dyDescent="0.25">
      <c r="A1357" s="6">
        <v>1352</v>
      </c>
      <c r="B1357" s="6" t="str">
        <f>"00318778"</f>
        <v>00318778</v>
      </c>
    </row>
    <row r="1358" spans="1:2" x14ac:dyDescent="0.25">
      <c r="A1358" s="6">
        <v>1353</v>
      </c>
      <c r="B1358" s="6" t="str">
        <f>"00318823"</f>
        <v>00318823</v>
      </c>
    </row>
    <row r="1359" spans="1:2" x14ac:dyDescent="0.25">
      <c r="A1359" s="6">
        <v>1354</v>
      </c>
      <c r="B1359" s="6" t="str">
        <f>"00318832"</f>
        <v>00318832</v>
      </c>
    </row>
    <row r="1360" spans="1:2" x14ac:dyDescent="0.25">
      <c r="A1360" s="6">
        <v>1355</v>
      </c>
      <c r="B1360" s="6" t="str">
        <f>"00318873"</f>
        <v>00318873</v>
      </c>
    </row>
    <row r="1361" spans="1:2" x14ac:dyDescent="0.25">
      <c r="A1361" s="6">
        <v>1356</v>
      </c>
      <c r="B1361" s="6" t="str">
        <f>"00319074"</f>
        <v>00319074</v>
      </c>
    </row>
    <row r="1362" spans="1:2" x14ac:dyDescent="0.25">
      <c r="A1362" s="6">
        <v>1357</v>
      </c>
      <c r="B1362" s="6" t="str">
        <f>"00319177"</f>
        <v>00319177</v>
      </c>
    </row>
    <row r="1363" spans="1:2" x14ac:dyDescent="0.25">
      <c r="A1363" s="6">
        <v>1358</v>
      </c>
      <c r="B1363" s="6" t="str">
        <f>"00319218"</f>
        <v>00319218</v>
      </c>
    </row>
    <row r="1364" spans="1:2" x14ac:dyDescent="0.25">
      <c r="A1364" s="6">
        <v>1359</v>
      </c>
      <c r="B1364" s="6" t="str">
        <f>"00319223"</f>
        <v>00319223</v>
      </c>
    </row>
    <row r="1365" spans="1:2" x14ac:dyDescent="0.25">
      <c r="A1365" s="6">
        <v>1360</v>
      </c>
      <c r="B1365" s="6" t="str">
        <f>"00319314"</f>
        <v>00319314</v>
      </c>
    </row>
    <row r="1366" spans="1:2" x14ac:dyDescent="0.25">
      <c r="A1366" s="6">
        <v>1361</v>
      </c>
      <c r="B1366" s="6" t="str">
        <f>"00319324"</f>
        <v>00319324</v>
      </c>
    </row>
    <row r="1367" spans="1:2" x14ac:dyDescent="0.25">
      <c r="A1367" s="6">
        <v>1362</v>
      </c>
      <c r="B1367" s="6" t="str">
        <f>"00319615"</f>
        <v>00319615</v>
      </c>
    </row>
    <row r="1368" spans="1:2" x14ac:dyDescent="0.25">
      <c r="A1368" s="6">
        <v>1363</v>
      </c>
      <c r="B1368" s="6" t="str">
        <f>"00319626"</f>
        <v>00319626</v>
      </c>
    </row>
    <row r="1369" spans="1:2" x14ac:dyDescent="0.25">
      <c r="A1369" s="6">
        <v>1364</v>
      </c>
      <c r="B1369" s="6" t="str">
        <f>"00319730"</f>
        <v>00319730</v>
      </c>
    </row>
    <row r="1370" spans="1:2" x14ac:dyDescent="0.25">
      <c r="A1370" s="6">
        <v>1365</v>
      </c>
      <c r="B1370" s="6" t="str">
        <f>"00319782"</f>
        <v>00319782</v>
      </c>
    </row>
    <row r="1371" spans="1:2" x14ac:dyDescent="0.25">
      <c r="A1371" s="6">
        <v>1366</v>
      </c>
      <c r="B1371" s="6" t="str">
        <f>"00319886"</f>
        <v>00319886</v>
      </c>
    </row>
    <row r="1372" spans="1:2" x14ac:dyDescent="0.25">
      <c r="A1372" s="6">
        <v>1367</v>
      </c>
      <c r="B1372" s="6" t="str">
        <f>"00319899"</f>
        <v>00319899</v>
      </c>
    </row>
    <row r="1373" spans="1:2" x14ac:dyDescent="0.25">
      <c r="A1373" s="6">
        <v>1368</v>
      </c>
      <c r="B1373" s="6" t="str">
        <f>"00320027"</f>
        <v>00320027</v>
      </c>
    </row>
    <row r="1374" spans="1:2" x14ac:dyDescent="0.25">
      <c r="A1374" s="6">
        <v>1369</v>
      </c>
      <c r="B1374" s="6" t="str">
        <f>"00320162"</f>
        <v>00320162</v>
      </c>
    </row>
    <row r="1375" spans="1:2" x14ac:dyDescent="0.25">
      <c r="A1375" s="6">
        <v>1370</v>
      </c>
      <c r="B1375" s="6" t="str">
        <f>"00320268"</f>
        <v>00320268</v>
      </c>
    </row>
    <row r="1376" spans="1:2" x14ac:dyDescent="0.25">
      <c r="A1376" s="6">
        <v>1371</v>
      </c>
      <c r="B1376" s="6" t="str">
        <f>"00320771"</f>
        <v>00320771</v>
      </c>
    </row>
    <row r="1377" spans="1:2" x14ac:dyDescent="0.25">
      <c r="A1377" s="6">
        <v>1372</v>
      </c>
      <c r="B1377" s="6" t="str">
        <f>"00321166"</f>
        <v>00321166</v>
      </c>
    </row>
    <row r="1378" spans="1:2" x14ac:dyDescent="0.25">
      <c r="A1378" s="6">
        <v>1373</v>
      </c>
      <c r="B1378" s="6" t="str">
        <f>"00321673"</f>
        <v>00321673</v>
      </c>
    </row>
    <row r="1379" spans="1:2" x14ac:dyDescent="0.25">
      <c r="A1379" s="6">
        <v>1374</v>
      </c>
      <c r="B1379" s="6" t="str">
        <f>"00321874"</f>
        <v>00321874</v>
      </c>
    </row>
    <row r="1380" spans="1:2" x14ac:dyDescent="0.25">
      <c r="A1380" s="6">
        <v>1375</v>
      </c>
      <c r="B1380" s="6" t="str">
        <f>"00321916"</f>
        <v>00321916</v>
      </c>
    </row>
    <row r="1381" spans="1:2" x14ac:dyDescent="0.25">
      <c r="A1381" s="6">
        <v>1376</v>
      </c>
      <c r="B1381" s="6" t="str">
        <f>"00321968"</f>
        <v>00321968</v>
      </c>
    </row>
    <row r="1382" spans="1:2" x14ac:dyDescent="0.25">
      <c r="A1382" s="6">
        <v>1377</v>
      </c>
      <c r="B1382" s="6" t="str">
        <f>"00321994"</f>
        <v>00321994</v>
      </c>
    </row>
    <row r="1383" spans="1:2" x14ac:dyDescent="0.25">
      <c r="A1383" s="6">
        <v>1378</v>
      </c>
      <c r="B1383" s="6" t="str">
        <f>"00322378"</f>
        <v>00322378</v>
      </c>
    </row>
    <row r="1384" spans="1:2" x14ac:dyDescent="0.25">
      <c r="A1384" s="6">
        <v>1379</v>
      </c>
      <c r="B1384" s="6" t="str">
        <f>"00322389"</f>
        <v>00322389</v>
      </c>
    </row>
    <row r="1385" spans="1:2" x14ac:dyDescent="0.25">
      <c r="A1385" s="6">
        <v>1380</v>
      </c>
      <c r="B1385" s="6" t="str">
        <f>"00322480"</f>
        <v>00322480</v>
      </c>
    </row>
    <row r="1386" spans="1:2" x14ac:dyDescent="0.25">
      <c r="A1386" s="6">
        <v>1381</v>
      </c>
      <c r="B1386" s="6" t="str">
        <f>"00322722"</f>
        <v>00322722</v>
      </c>
    </row>
    <row r="1387" spans="1:2" x14ac:dyDescent="0.25">
      <c r="A1387" s="6">
        <v>1382</v>
      </c>
      <c r="B1387" s="6" t="str">
        <f>"00322819"</f>
        <v>00322819</v>
      </c>
    </row>
    <row r="1388" spans="1:2" x14ac:dyDescent="0.25">
      <c r="A1388" s="6">
        <v>1383</v>
      </c>
      <c r="B1388" s="6" t="str">
        <f>"00323290"</f>
        <v>00323290</v>
      </c>
    </row>
    <row r="1389" spans="1:2" x14ac:dyDescent="0.25">
      <c r="A1389" s="6">
        <v>1384</v>
      </c>
      <c r="B1389" s="6" t="str">
        <f>"00323335"</f>
        <v>00323335</v>
      </c>
    </row>
    <row r="1390" spans="1:2" x14ac:dyDescent="0.25">
      <c r="A1390" s="6">
        <v>1385</v>
      </c>
      <c r="B1390" s="6" t="str">
        <f>"00323390"</f>
        <v>00323390</v>
      </c>
    </row>
    <row r="1391" spans="1:2" x14ac:dyDescent="0.25">
      <c r="A1391" s="6">
        <v>1386</v>
      </c>
      <c r="B1391" s="6" t="str">
        <f>"00323444"</f>
        <v>00323444</v>
      </c>
    </row>
    <row r="1392" spans="1:2" x14ac:dyDescent="0.25">
      <c r="A1392" s="6">
        <v>1387</v>
      </c>
      <c r="B1392" s="6" t="str">
        <f>"00323516"</f>
        <v>00323516</v>
      </c>
    </row>
    <row r="1393" spans="1:2" x14ac:dyDescent="0.25">
      <c r="A1393" s="6">
        <v>1388</v>
      </c>
      <c r="B1393" s="6" t="str">
        <f>"00323621"</f>
        <v>00323621</v>
      </c>
    </row>
    <row r="1394" spans="1:2" x14ac:dyDescent="0.25">
      <c r="A1394" s="6">
        <v>1389</v>
      </c>
      <c r="B1394" s="6" t="str">
        <f>"00323668"</f>
        <v>00323668</v>
      </c>
    </row>
    <row r="1395" spans="1:2" x14ac:dyDescent="0.25">
      <c r="A1395" s="6">
        <v>1390</v>
      </c>
      <c r="B1395" s="6" t="str">
        <f>"00323829"</f>
        <v>00323829</v>
      </c>
    </row>
    <row r="1396" spans="1:2" x14ac:dyDescent="0.25">
      <c r="A1396" s="6">
        <v>1391</v>
      </c>
      <c r="B1396" s="6" t="str">
        <f>"00323931"</f>
        <v>00323931</v>
      </c>
    </row>
    <row r="1397" spans="1:2" x14ac:dyDescent="0.25">
      <c r="A1397" s="6">
        <v>1392</v>
      </c>
      <c r="B1397" s="6" t="str">
        <f>"00324127"</f>
        <v>00324127</v>
      </c>
    </row>
    <row r="1398" spans="1:2" x14ac:dyDescent="0.25">
      <c r="A1398" s="6">
        <v>1393</v>
      </c>
      <c r="B1398" s="6" t="str">
        <f>"00324149"</f>
        <v>00324149</v>
      </c>
    </row>
    <row r="1399" spans="1:2" x14ac:dyDescent="0.25">
      <c r="A1399" s="6">
        <v>1394</v>
      </c>
      <c r="B1399" s="6" t="str">
        <f>"00324258"</f>
        <v>00324258</v>
      </c>
    </row>
    <row r="1400" spans="1:2" x14ac:dyDescent="0.25">
      <c r="A1400" s="6">
        <v>1395</v>
      </c>
      <c r="B1400" s="6" t="str">
        <f>"00324945"</f>
        <v>00324945</v>
      </c>
    </row>
    <row r="1401" spans="1:2" x14ac:dyDescent="0.25">
      <c r="A1401" s="6">
        <v>1396</v>
      </c>
      <c r="B1401" s="6" t="str">
        <f>"00325236"</f>
        <v>00325236</v>
      </c>
    </row>
    <row r="1402" spans="1:2" x14ac:dyDescent="0.25">
      <c r="A1402" s="6">
        <v>1397</v>
      </c>
      <c r="B1402" s="6" t="str">
        <f>"00325513"</f>
        <v>00325513</v>
      </c>
    </row>
    <row r="1403" spans="1:2" x14ac:dyDescent="0.25">
      <c r="A1403" s="6">
        <v>1398</v>
      </c>
      <c r="B1403" s="6" t="str">
        <f>"00325981"</f>
        <v>00325981</v>
      </c>
    </row>
    <row r="1404" spans="1:2" x14ac:dyDescent="0.25">
      <c r="A1404" s="6">
        <v>1399</v>
      </c>
      <c r="B1404" s="6" t="str">
        <f>"00326595"</f>
        <v>00326595</v>
      </c>
    </row>
    <row r="1405" spans="1:2" x14ac:dyDescent="0.25">
      <c r="A1405" s="6">
        <v>1400</v>
      </c>
      <c r="B1405" s="6" t="str">
        <f>"00326924"</f>
        <v>00326924</v>
      </c>
    </row>
    <row r="1406" spans="1:2" x14ac:dyDescent="0.25">
      <c r="A1406" s="6">
        <v>1401</v>
      </c>
      <c r="B1406" s="6" t="str">
        <f>"00327378"</f>
        <v>00327378</v>
      </c>
    </row>
    <row r="1407" spans="1:2" x14ac:dyDescent="0.25">
      <c r="A1407" s="6">
        <v>1402</v>
      </c>
      <c r="B1407" s="6" t="str">
        <f>"00327435"</f>
        <v>00327435</v>
      </c>
    </row>
    <row r="1408" spans="1:2" x14ac:dyDescent="0.25">
      <c r="A1408" s="6">
        <v>1403</v>
      </c>
      <c r="B1408" s="6" t="str">
        <f>"00327513"</f>
        <v>00327513</v>
      </c>
    </row>
    <row r="1409" spans="1:2" x14ac:dyDescent="0.25">
      <c r="A1409" s="6">
        <v>1404</v>
      </c>
      <c r="B1409" s="6" t="str">
        <f>"00327629"</f>
        <v>00327629</v>
      </c>
    </row>
    <row r="1410" spans="1:2" x14ac:dyDescent="0.25">
      <c r="A1410" s="6">
        <v>1405</v>
      </c>
      <c r="B1410" s="6" t="str">
        <f>"00328148"</f>
        <v>00328148</v>
      </c>
    </row>
    <row r="1411" spans="1:2" x14ac:dyDescent="0.25">
      <c r="A1411" s="6">
        <v>1406</v>
      </c>
      <c r="B1411" s="6" t="str">
        <f>"00328371"</f>
        <v>00328371</v>
      </c>
    </row>
    <row r="1412" spans="1:2" x14ac:dyDescent="0.25">
      <c r="A1412" s="6">
        <v>1407</v>
      </c>
      <c r="B1412" s="6" t="str">
        <f>"00328421"</f>
        <v>00328421</v>
      </c>
    </row>
    <row r="1413" spans="1:2" x14ac:dyDescent="0.25">
      <c r="A1413" s="6">
        <v>1408</v>
      </c>
      <c r="B1413" s="6" t="str">
        <f>"00328672"</f>
        <v>00328672</v>
      </c>
    </row>
    <row r="1414" spans="1:2" x14ac:dyDescent="0.25">
      <c r="A1414" s="6">
        <v>1409</v>
      </c>
      <c r="B1414" s="6" t="str">
        <f>"00328704"</f>
        <v>00328704</v>
      </c>
    </row>
    <row r="1415" spans="1:2" x14ac:dyDescent="0.25">
      <c r="A1415" s="6">
        <v>1410</v>
      </c>
      <c r="B1415" s="6" t="str">
        <f>"00329033"</f>
        <v>00329033</v>
      </c>
    </row>
    <row r="1416" spans="1:2" x14ac:dyDescent="0.25">
      <c r="A1416" s="6">
        <v>1411</v>
      </c>
      <c r="B1416" s="6" t="str">
        <f>"00329101"</f>
        <v>00329101</v>
      </c>
    </row>
    <row r="1417" spans="1:2" x14ac:dyDescent="0.25">
      <c r="A1417" s="6">
        <v>1412</v>
      </c>
      <c r="B1417" s="6" t="str">
        <f>"00329231"</f>
        <v>00329231</v>
      </c>
    </row>
    <row r="1418" spans="1:2" x14ac:dyDescent="0.25">
      <c r="A1418" s="6">
        <v>1413</v>
      </c>
      <c r="B1418" s="6" t="str">
        <f>"00329328"</f>
        <v>00329328</v>
      </c>
    </row>
    <row r="1419" spans="1:2" x14ac:dyDescent="0.25">
      <c r="A1419" s="6">
        <v>1414</v>
      </c>
      <c r="B1419" s="6" t="str">
        <f>"00329543"</f>
        <v>00329543</v>
      </c>
    </row>
    <row r="1420" spans="1:2" x14ac:dyDescent="0.25">
      <c r="A1420" s="6">
        <v>1415</v>
      </c>
      <c r="B1420" s="6" t="str">
        <f>"00329636"</f>
        <v>00329636</v>
      </c>
    </row>
    <row r="1421" spans="1:2" x14ac:dyDescent="0.25">
      <c r="A1421" s="6">
        <v>1416</v>
      </c>
      <c r="B1421" s="6" t="str">
        <f>"00329871"</f>
        <v>00329871</v>
      </c>
    </row>
    <row r="1422" spans="1:2" x14ac:dyDescent="0.25">
      <c r="A1422" s="6">
        <v>1417</v>
      </c>
      <c r="B1422" s="6" t="str">
        <f>"00329947"</f>
        <v>00329947</v>
      </c>
    </row>
    <row r="1423" spans="1:2" x14ac:dyDescent="0.25">
      <c r="A1423" s="6">
        <v>1418</v>
      </c>
      <c r="B1423" s="6" t="str">
        <f>"00330885"</f>
        <v>00330885</v>
      </c>
    </row>
    <row r="1424" spans="1:2" x14ac:dyDescent="0.25">
      <c r="A1424" s="6">
        <v>1419</v>
      </c>
      <c r="B1424" s="6" t="str">
        <f>"00331001"</f>
        <v>00331001</v>
      </c>
    </row>
    <row r="1425" spans="1:2" x14ac:dyDescent="0.25">
      <c r="A1425" s="6">
        <v>1420</v>
      </c>
      <c r="B1425" s="6" t="str">
        <f>"00331116"</f>
        <v>00331116</v>
      </c>
    </row>
    <row r="1426" spans="1:2" x14ac:dyDescent="0.25">
      <c r="A1426" s="6">
        <v>1421</v>
      </c>
      <c r="B1426" s="6" t="str">
        <f>"00331162"</f>
        <v>00331162</v>
      </c>
    </row>
    <row r="1427" spans="1:2" x14ac:dyDescent="0.25">
      <c r="A1427" s="6">
        <v>1422</v>
      </c>
      <c r="B1427" s="6" t="str">
        <f>"00331173"</f>
        <v>00331173</v>
      </c>
    </row>
    <row r="1428" spans="1:2" x14ac:dyDescent="0.25">
      <c r="A1428" s="6">
        <v>1423</v>
      </c>
      <c r="B1428" s="6" t="str">
        <f>"00331266"</f>
        <v>00331266</v>
      </c>
    </row>
    <row r="1429" spans="1:2" x14ac:dyDescent="0.25">
      <c r="A1429" s="6">
        <v>1424</v>
      </c>
      <c r="B1429" s="6" t="str">
        <f>"00331816"</f>
        <v>00331816</v>
      </c>
    </row>
    <row r="1430" spans="1:2" x14ac:dyDescent="0.25">
      <c r="A1430" s="6">
        <v>1425</v>
      </c>
      <c r="B1430" s="6" t="str">
        <f>"00331849"</f>
        <v>00331849</v>
      </c>
    </row>
    <row r="1431" spans="1:2" x14ac:dyDescent="0.25">
      <c r="A1431" s="6">
        <v>1426</v>
      </c>
      <c r="B1431" s="6" t="str">
        <f>"00332170"</f>
        <v>00332170</v>
      </c>
    </row>
    <row r="1432" spans="1:2" x14ac:dyDescent="0.25">
      <c r="A1432" s="6">
        <v>1427</v>
      </c>
      <c r="B1432" s="6" t="str">
        <f>"00332172"</f>
        <v>00332172</v>
      </c>
    </row>
    <row r="1433" spans="1:2" x14ac:dyDescent="0.25">
      <c r="A1433" s="6">
        <v>1428</v>
      </c>
      <c r="B1433" s="6" t="str">
        <f>"00332268"</f>
        <v>00332268</v>
      </c>
    </row>
    <row r="1434" spans="1:2" x14ac:dyDescent="0.25">
      <c r="A1434" s="6">
        <v>1429</v>
      </c>
      <c r="B1434" s="6" t="str">
        <f>"00332278"</f>
        <v>00332278</v>
      </c>
    </row>
    <row r="1435" spans="1:2" x14ac:dyDescent="0.25">
      <c r="A1435" s="6">
        <v>1430</v>
      </c>
      <c r="B1435" s="6" t="str">
        <f>"00332440"</f>
        <v>00332440</v>
      </c>
    </row>
    <row r="1436" spans="1:2" x14ac:dyDescent="0.25">
      <c r="A1436" s="6">
        <v>1431</v>
      </c>
      <c r="B1436" s="6" t="str">
        <f>"00332672"</f>
        <v>00332672</v>
      </c>
    </row>
    <row r="1437" spans="1:2" x14ac:dyDescent="0.25">
      <c r="A1437" s="6">
        <v>1432</v>
      </c>
      <c r="B1437" s="6" t="str">
        <f>"00332786"</f>
        <v>00332786</v>
      </c>
    </row>
    <row r="1438" spans="1:2" x14ac:dyDescent="0.25">
      <c r="A1438" s="6">
        <v>1433</v>
      </c>
      <c r="B1438" s="6" t="str">
        <f>"00332820"</f>
        <v>00332820</v>
      </c>
    </row>
    <row r="1439" spans="1:2" x14ac:dyDescent="0.25">
      <c r="A1439" s="6">
        <v>1434</v>
      </c>
      <c r="B1439" s="6" t="str">
        <f>"00332823"</f>
        <v>00332823</v>
      </c>
    </row>
    <row r="1440" spans="1:2" x14ac:dyDescent="0.25">
      <c r="A1440" s="6">
        <v>1435</v>
      </c>
      <c r="B1440" s="6" t="str">
        <f>"00332973"</f>
        <v>00332973</v>
      </c>
    </row>
    <row r="1441" spans="1:2" x14ac:dyDescent="0.25">
      <c r="A1441" s="6">
        <v>1436</v>
      </c>
      <c r="B1441" s="6" t="str">
        <f>"00333089"</f>
        <v>00333089</v>
      </c>
    </row>
    <row r="1442" spans="1:2" x14ac:dyDescent="0.25">
      <c r="A1442" s="6">
        <v>1437</v>
      </c>
      <c r="B1442" s="6" t="str">
        <f>"00333233"</f>
        <v>00333233</v>
      </c>
    </row>
    <row r="1443" spans="1:2" x14ac:dyDescent="0.25">
      <c r="A1443" s="6">
        <v>1438</v>
      </c>
      <c r="B1443" s="6" t="str">
        <f>"00333738"</f>
        <v>00333738</v>
      </c>
    </row>
    <row r="1444" spans="1:2" x14ac:dyDescent="0.25">
      <c r="A1444" s="6">
        <v>1439</v>
      </c>
      <c r="B1444" s="6" t="str">
        <f>"00333895"</f>
        <v>00333895</v>
      </c>
    </row>
    <row r="1445" spans="1:2" x14ac:dyDescent="0.25">
      <c r="A1445" s="6">
        <v>1440</v>
      </c>
      <c r="B1445" s="6" t="str">
        <f>"00334177"</f>
        <v>00334177</v>
      </c>
    </row>
    <row r="1446" spans="1:2" x14ac:dyDescent="0.25">
      <c r="A1446" s="6">
        <v>1441</v>
      </c>
      <c r="B1446" s="6" t="str">
        <f>"00334210"</f>
        <v>00334210</v>
      </c>
    </row>
    <row r="1447" spans="1:2" x14ac:dyDescent="0.25">
      <c r="A1447" s="6">
        <v>1442</v>
      </c>
      <c r="B1447" s="6" t="str">
        <f>"00334427"</f>
        <v>00334427</v>
      </c>
    </row>
    <row r="1448" spans="1:2" x14ac:dyDescent="0.25">
      <c r="A1448" s="6">
        <v>1443</v>
      </c>
      <c r="B1448" s="6" t="str">
        <f>"00334485"</f>
        <v>00334485</v>
      </c>
    </row>
    <row r="1449" spans="1:2" x14ac:dyDescent="0.25">
      <c r="A1449" s="6">
        <v>1444</v>
      </c>
      <c r="B1449" s="6" t="str">
        <f>"00334602"</f>
        <v>00334602</v>
      </c>
    </row>
    <row r="1450" spans="1:2" x14ac:dyDescent="0.25">
      <c r="A1450" s="6">
        <v>1445</v>
      </c>
      <c r="B1450" s="6" t="str">
        <f>"00334662"</f>
        <v>00334662</v>
      </c>
    </row>
    <row r="1451" spans="1:2" x14ac:dyDescent="0.25">
      <c r="A1451" s="6">
        <v>1446</v>
      </c>
      <c r="B1451" s="6" t="str">
        <f>"00334683"</f>
        <v>00334683</v>
      </c>
    </row>
    <row r="1452" spans="1:2" x14ac:dyDescent="0.25">
      <c r="A1452" s="6">
        <v>1447</v>
      </c>
      <c r="B1452" s="6" t="str">
        <f>"00334724"</f>
        <v>00334724</v>
      </c>
    </row>
    <row r="1453" spans="1:2" x14ac:dyDescent="0.25">
      <c r="A1453" s="6">
        <v>1448</v>
      </c>
      <c r="B1453" s="6" t="str">
        <f>"00334793"</f>
        <v>00334793</v>
      </c>
    </row>
    <row r="1454" spans="1:2" x14ac:dyDescent="0.25">
      <c r="A1454" s="6">
        <v>1449</v>
      </c>
      <c r="B1454" s="6" t="str">
        <f>"00334961"</f>
        <v>00334961</v>
      </c>
    </row>
    <row r="1455" spans="1:2" x14ac:dyDescent="0.25">
      <c r="A1455" s="6">
        <v>1450</v>
      </c>
      <c r="B1455" s="6" t="str">
        <f>"00335033"</f>
        <v>00335033</v>
      </c>
    </row>
    <row r="1456" spans="1:2" x14ac:dyDescent="0.25">
      <c r="A1456" s="6">
        <v>1451</v>
      </c>
      <c r="B1456" s="6" t="str">
        <f>"00335379"</f>
        <v>00335379</v>
      </c>
    </row>
    <row r="1457" spans="1:2" x14ac:dyDescent="0.25">
      <c r="A1457" s="6">
        <v>1452</v>
      </c>
      <c r="B1457" s="6" t="str">
        <f>"00335534"</f>
        <v>00335534</v>
      </c>
    </row>
    <row r="1458" spans="1:2" x14ac:dyDescent="0.25">
      <c r="A1458" s="6">
        <v>1453</v>
      </c>
      <c r="B1458" s="6" t="str">
        <f>"00335942"</f>
        <v>00335942</v>
      </c>
    </row>
    <row r="1459" spans="1:2" x14ac:dyDescent="0.25">
      <c r="A1459" s="6">
        <v>1454</v>
      </c>
      <c r="B1459" s="6" t="str">
        <f>"00336007"</f>
        <v>00336007</v>
      </c>
    </row>
    <row r="1460" spans="1:2" x14ac:dyDescent="0.25">
      <c r="A1460" s="6">
        <v>1455</v>
      </c>
      <c r="B1460" s="6" t="str">
        <f>"00336263"</f>
        <v>00336263</v>
      </c>
    </row>
    <row r="1461" spans="1:2" x14ac:dyDescent="0.25">
      <c r="A1461" s="6">
        <v>1456</v>
      </c>
      <c r="B1461" s="6" t="str">
        <f>"00336419"</f>
        <v>00336419</v>
      </c>
    </row>
    <row r="1462" spans="1:2" x14ac:dyDescent="0.25">
      <c r="A1462" s="6">
        <v>1457</v>
      </c>
      <c r="B1462" s="6" t="str">
        <f>"00336509"</f>
        <v>00336509</v>
      </c>
    </row>
    <row r="1463" spans="1:2" x14ac:dyDescent="0.25">
      <c r="A1463" s="6">
        <v>1458</v>
      </c>
      <c r="B1463" s="6" t="str">
        <f>"00336701"</f>
        <v>00336701</v>
      </c>
    </row>
    <row r="1464" spans="1:2" x14ac:dyDescent="0.25">
      <c r="A1464" s="6">
        <v>1459</v>
      </c>
      <c r="B1464" s="6" t="str">
        <f>"00336781"</f>
        <v>00336781</v>
      </c>
    </row>
    <row r="1465" spans="1:2" x14ac:dyDescent="0.25">
      <c r="A1465" s="6">
        <v>1460</v>
      </c>
      <c r="B1465" s="6" t="str">
        <f>"00336823"</f>
        <v>00336823</v>
      </c>
    </row>
    <row r="1466" spans="1:2" x14ac:dyDescent="0.25">
      <c r="A1466" s="6">
        <v>1461</v>
      </c>
      <c r="B1466" s="6" t="str">
        <f>"00337753"</f>
        <v>00337753</v>
      </c>
    </row>
    <row r="1467" spans="1:2" x14ac:dyDescent="0.25">
      <c r="A1467" s="6">
        <v>1462</v>
      </c>
      <c r="B1467" s="6" t="str">
        <f>"00337984"</f>
        <v>00337984</v>
      </c>
    </row>
    <row r="1468" spans="1:2" x14ac:dyDescent="0.25">
      <c r="A1468" s="6">
        <v>1463</v>
      </c>
      <c r="B1468" s="6" t="str">
        <f>"00338625"</f>
        <v>00338625</v>
      </c>
    </row>
    <row r="1469" spans="1:2" x14ac:dyDescent="0.25">
      <c r="A1469" s="6">
        <v>1464</v>
      </c>
      <c r="B1469" s="6" t="str">
        <f>"00338914"</f>
        <v>00338914</v>
      </c>
    </row>
    <row r="1470" spans="1:2" x14ac:dyDescent="0.25">
      <c r="A1470" s="6">
        <v>1465</v>
      </c>
      <c r="B1470" s="6" t="str">
        <f>"00339143"</f>
        <v>00339143</v>
      </c>
    </row>
    <row r="1471" spans="1:2" x14ac:dyDescent="0.25">
      <c r="A1471" s="6">
        <v>1466</v>
      </c>
      <c r="B1471" s="6" t="str">
        <f>"00339153"</f>
        <v>00339153</v>
      </c>
    </row>
    <row r="1472" spans="1:2" x14ac:dyDescent="0.25">
      <c r="A1472" s="6">
        <v>1467</v>
      </c>
      <c r="B1472" s="6" t="str">
        <f>"00339180"</f>
        <v>00339180</v>
      </c>
    </row>
    <row r="1473" spans="1:2" x14ac:dyDescent="0.25">
      <c r="A1473" s="6">
        <v>1468</v>
      </c>
      <c r="B1473" s="6" t="str">
        <f>"00339253"</f>
        <v>00339253</v>
      </c>
    </row>
    <row r="1474" spans="1:2" x14ac:dyDescent="0.25">
      <c r="A1474" s="6">
        <v>1469</v>
      </c>
      <c r="B1474" s="6" t="str">
        <f>"00339276"</f>
        <v>00339276</v>
      </c>
    </row>
    <row r="1475" spans="1:2" x14ac:dyDescent="0.25">
      <c r="A1475" s="6">
        <v>1470</v>
      </c>
      <c r="B1475" s="6" t="str">
        <f>"00339508"</f>
        <v>00339508</v>
      </c>
    </row>
    <row r="1476" spans="1:2" x14ac:dyDescent="0.25">
      <c r="A1476" s="6">
        <v>1471</v>
      </c>
      <c r="B1476" s="6" t="str">
        <f>"00339781"</f>
        <v>00339781</v>
      </c>
    </row>
    <row r="1477" spans="1:2" x14ac:dyDescent="0.25">
      <c r="A1477" s="6">
        <v>1472</v>
      </c>
      <c r="B1477" s="6" t="str">
        <f>"00340151"</f>
        <v>00340151</v>
      </c>
    </row>
    <row r="1478" spans="1:2" x14ac:dyDescent="0.25">
      <c r="A1478" s="6">
        <v>1473</v>
      </c>
      <c r="B1478" s="6" t="str">
        <f>"00340484"</f>
        <v>00340484</v>
      </c>
    </row>
    <row r="1479" spans="1:2" x14ac:dyDescent="0.25">
      <c r="A1479" s="6">
        <v>1474</v>
      </c>
      <c r="B1479" s="6" t="str">
        <f>"00341029"</f>
        <v>00341029</v>
      </c>
    </row>
    <row r="1480" spans="1:2" x14ac:dyDescent="0.25">
      <c r="A1480" s="6">
        <v>1475</v>
      </c>
      <c r="B1480" s="6" t="str">
        <f>"00341690"</f>
        <v>00341690</v>
      </c>
    </row>
    <row r="1481" spans="1:2" x14ac:dyDescent="0.25">
      <c r="A1481" s="6">
        <v>1476</v>
      </c>
      <c r="B1481" s="6" t="str">
        <f>"00341896"</f>
        <v>00341896</v>
      </c>
    </row>
    <row r="1482" spans="1:2" x14ac:dyDescent="0.25">
      <c r="A1482" s="6">
        <v>1477</v>
      </c>
      <c r="B1482" s="6" t="str">
        <f>"00341980"</f>
        <v>00341980</v>
      </c>
    </row>
    <row r="1483" spans="1:2" x14ac:dyDescent="0.25">
      <c r="A1483" s="6">
        <v>1478</v>
      </c>
      <c r="B1483" s="6" t="str">
        <f>"00342655"</f>
        <v>00342655</v>
      </c>
    </row>
    <row r="1484" spans="1:2" x14ac:dyDescent="0.25">
      <c r="A1484" s="6">
        <v>1479</v>
      </c>
      <c r="B1484" s="6" t="str">
        <f>"00342716"</f>
        <v>00342716</v>
      </c>
    </row>
    <row r="1485" spans="1:2" x14ac:dyDescent="0.25">
      <c r="A1485" s="6">
        <v>1480</v>
      </c>
      <c r="B1485" s="6" t="str">
        <f>"00343074"</f>
        <v>00343074</v>
      </c>
    </row>
    <row r="1486" spans="1:2" x14ac:dyDescent="0.25">
      <c r="A1486" s="6">
        <v>1481</v>
      </c>
      <c r="B1486" s="6" t="str">
        <f>"00343078"</f>
        <v>00343078</v>
      </c>
    </row>
    <row r="1487" spans="1:2" x14ac:dyDescent="0.25">
      <c r="A1487" s="6">
        <v>1482</v>
      </c>
      <c r="B1487" s="6" t="str">
        <f>"00343235"</f>
        <v>00343235</v>
      </c>
    </row>
    <row r="1488" spans="1:2" x14ac:dyDescent="0.25">
      <c r="A1488" s="6">
        <v>1483</v>
      </c>
      <c r="B1488" s="6" t="str">
        <f>"00343483"</f>
        <v>00343483</v>
      </c>
    </row>
    <row r="1489" spans="1:2" x14ac:dyDescent="0.25">
      <c r="A1489" s="6">
        <v>1484</v>
      </c>
      <c r="B1489" s="6" t="str">
        <f>"00343789"</f>
        <v>00343789</v>
      </c>
    </row>
    <row r="1490" spans="1:2" x14ac:dyDescent="0.25">
      <c r="A1490" s="6">
        <v>1485</v>
      </c>
      <c r="B1490" s="6" t="str">
        <f>"00344036"</f>
        <v>00344036</v>
      </c>
    </row>
    <row r="1491" spans="1:2" x14ac:dyDescent="0.25">
      <c r="A1491" s="6">
        <v>1486</v>
      </c>
      <c r="B1491" s="6" t="str">
        <f>"00344072"</f>
        <v>00344072</v>
      </c>
    </row>
    <row r="1492" spans="1:2" x14ac:dyDescent="0.25">
      <c r="A1492" s="6">
        <v>1487</v>
      </c>
      <c r="B1492" s="6" t="str">
        <f>"00344182"</f>
        <v>00344182</v>
      </c>
    </row>
    <row r="1493" spans="1:2" x14ac:dyDescent="0.25">
      <c r="A1493" s="6">
        <v>1488</v>
      </c>
      <c r="B1493" s="6" t="str">
        <f>"00345267"</f>
        <v>00345267</v>
      </c>
    </row>
    <row r="1494" spans="1:2" x14ac:dyDescent="0.25">
      <c r="A1494" s="6">
        <v>1489</v>
      </c>
      <c r="B1494" s="6" t="str">
        <f>"00345467"</f>
        <v>00345467</v>
      </c>
    </row>
    <row r="1495" spans="1:2" x14ac:dyDescent="0.25">
      <c r="A1495" s="6">
        <v>1490</v>
      </c>
      <c r="B1495" s="6" t="str">
        <f>"00345602"</f>
        <v>00345602</v>
      </c>
    </row>
    <row r="1496" spans="1:2" x14ac:dyDescent="0.25">
      <c r="A1496" s="6">
        <v>1491</v>
      </c>
      <c r="B1496" s="6" t="str">
        <f>"00345687"</f>
        <v>00345687</v>
      </c>
    </row>
    <row r="1497" spans="1:2" x14ac:dyDescent="0.25">
      <c r="A1497" s="6">
        <v>1492</v>
      </c>
      <c r="B1497" s="6" t="str">
        <f>"00345695"</f>
        <v>00345695</v>
      </c>
    </row>
    <row r="1498" spans="1:2" x14ac:dyDescent="0.25">
      <c r="A1498" s="6">
        <v>1493</v>
      </c>
      <c r="B1498" s="6" t="str">
        <f>"00345963"</f>
        <v>00345963</v>
      </c>
    </row>
    <row r="1499" spans="1:2" x14ac:dyDescent="0.25">
      <c r="A1499" s="6">
        <v>1494</v>
      </c>
      <c r="B1499" s="6" t="str">
        <f>"00346102"</f>
        <v>00346102</v>
      </c>
    </row>
    <row r="1500" spans="1:2" x14ac:dyDescent="0.25">
      <c r="A1500" s="6">
        <v>1495</v>
      </c>
      <c r="B1500" s="6" t="str">
        <f>"00346332"</f>
        <v>00346332</v>
      </c>
    </row>
    <row r="1501" spans="1:2" x14ac:dyDescent="0.25">
      <c r="A1501" s="6">
        <v>1496</v>
      </c>
      <c r="B1501" s="6" t="str">
        <f>"00346427"</f>
        <v>00346427</v>
      </c>
    </row>
    <row r="1502" spans="1:2" x14ac:dyDescent="0.25">
      <c r="A1502" s="6">
        <v>1497</v>
      </c>
      <c r="B1502" s="6" t="str">
        <f>"00347515"</f>
        <v>00347515</v>
      </c>
    </row>
    <row r="1503" spans="1:2" x14ac:dyDescent="0.25">
      <c r="A1503" s="6">
        <v>1498</v>
      </c>
      <c r="B1503" s="6" t="str">
        <f>"00347695"</f>
        <v>00347695</v>
      </c>
    </row>
    <row r="1504" spans="1:2" x14ac:dyDescent="0.25">
      <c r="A1504" s="6">
        <v>1499</v>
      </c>
      <c r="B1504" s="6" t="str">
        <f>"00347784"</f>
        <v>00347784</v>
      </c>
    </row>
    <row r="1505" spans="1:2" x14ac:dyDescent="0.25">
      <c r="A1505" s="6">
        <v>1500</v>
      </c>
      <c r="B1505" s="6" t="str">
        <f>"00348314"</f>
        <v>00348314</v>
      </c>
    </row>
    <row r="1506" spans="1:2" x14ac:dyDescent="0.25">
      <c r="A1506" s="6">
        <v>1501</v>
      </c>
      <c r="B1506" s="6" t="str">
        <f>"00348472"</f>
        <v>00348472</v>
      </c>
    </row>
    <row r="1507" spans="1:2" x14ac:dyDescent="0.25">
      <c r="A1507" s="6">
        <v>1502</v>
      </c>
      <c r="B1507" s="6" t="str">
        <f>"00348542"</f>
        <v>00348542</v>
      </c>
    </row>
    <row r="1508" spans="1:2" x14ac:dyDescent="0.25">
      <c r="A1508" s="6">
        <v>1503</v>
      </c>
      <c r="B1508" s="6" t="str">
        <f>"00348597"</f>
        <v>00348597</v>
      </c>
    </row>
    <row r="1509" spans="1:2" x14ac:dyDescent="0.25">
      <c r="A1509" s="6">
        <v>1504</v>
      </c>
      <c r="B1509" s="6" t="str">
        <f>"00348882"</f>
        <v>00348882</v>
      </c>
    </row>
    <row r="1510" spans="1:2" x14ac:dyDescent="0.25">
      <c r="A1510" s="6">
        <v>1505</v>
      </c>
      <c r="B1510" s="6" t="str">
        <f>"00348911"</f>
        <v>00348911</v>
      </c>
    </row>
    <row r="1511" spans="1:2" x14ac:dyDescent="0.25">
      <c r="A1511" s="6">
        <v>1506</v>
      </c>
      <c r="B1511" s="6" t="str">
        <f>"00348960"</f>
        <v>00348960</v>
      </c>
    </row>
    <row r="1512" spans="1:2" x14ac:dyDescent="0.25">
      <c r="A1512" s="6">
        <v>1507</v>
      </c>
      <c r="B1512" s="6" t="str">
        <f>"00349201"</f>
        <v>00349201</v>
      </c>
    </row>
    <row r="1513" spans="1:2" x14ac:dyDescent="0.25">
      <c r="A1513" s="6">
        <v>1508</v>
      </c>
      <c r="B1513" s="6" t="str">
        <f>"00349304"</f>
        <v>00349304</v>
      </c>
    </row>
    <row r="1514" spans="1:2" x14ac:dyDescent="0.25">
      <c r="A1514" s="6">
        <v>1509</v>
      </c>
      <c r="B1514" s="6" t="str">
        <f>"00349674"</f>
        <v>00349674</v>
      </c>
    </row>
    <row r="1515" spans="1:2" x14ac:dyDescent="0.25">
      <c r="A1515" s="6">
        <v>1510</v>
      </c>
      <c r="B1515" s="6" t="str">
        <f>"00349805"</f>
        <v>00349805</v>
      </c>
    </row>
    <row r="1516" spans="1:2" x14ac:dyDescent="0.25">
      <c r="A1516" s="6">
        <v>1511</v>
      </c>
      <c r="B1516" s="6" t="str">
        <f>"00349809"</f>
        <v>00349809</v>
      </c>
    </row>
    <row r="1517" spans="1:2" x14ac:dyDescent="0.25">
      <c r="A1517" s="6">
        <v>1512</v>
      </c>
      <c r="B1517" s="6" t="str">
        <f>"00349815"</f>
        <v>00349815</v>
      </c>
    </row>
    <row r="1518" spans="1:2" x14ac:dyDescent="0.25">
      <c r="A1518" s="6">
        <v>1513</v>
      </c>
      <c r="B1518" s="6" t="str">
        <f>"00350326"</f>
        <v>00350326</v>
      </c>
    </row>
    <row r="1519" spans="1:2" x14ac:dyDescent="0.25">
      <c r="A1519" s="6">
        <v>1514</v>
      </c>
      <c r="B1519" s="6" t="str">
        <f>"00350829"</f>
        <v>00350829</v>
      </c>
    </row>
    <row r="1520" spans="1:2" x14ac:dyDescent="0.25">
      <c r="A1520" s="6">
        <v>1515</v>
      </c>
      <c r="B1520" s="6" t="str">
        <f>"00350846"</f>
        <v>00350846</v>
      </c>
    </row>
    <row r="1521" spans="1:2" x14ac:dyDescent="0.25">
      <c r="A1521" s="6">
        <v>1516</v>
      </c>
      <c r="B1521" s="6" t="str">
        <f>"00351069"</f>
        <v>00351069</v>
      </c>
    </row>
    <row r="1522" spans="1:2" x14ac:dyDescent="0.25">
      <c r="A1522" s="6">
        <v>1517</v>
      </c>
      <c r="B1522" s="6" t="str">
        <f>"00351743"</f>
        <v>00351743</v>
      </c>
    </row>
    <row r="1523" spans="1:2" x14ac:dyDescent="0.25">
      <c r="A1523" s="6">
        <v>1518</v>
      </c>
      <c r="B1523" s="6" t="str">
        <f>"00352050"</f>
        <v>00352050</v>
      </c>
    </row>
    <row r="1524" spans="1:2" x14ac:dyDescent="0.25">
      <c r="A1524" s="6">
        <v>1519</v>
      </c>
      <c r="B1524" s="6" t="str">
        <f>"00352068"</f>
        <v>00352068</v>
      </c>
    </row>
    <row r="1525" spans="1:2" x14ac:dyDescent="0.25">
      <c r="A1525" s="6">
        <v>1520</v>
      </c>
      <c r="B1525" s="6" t="str">
        <f>"00352327"</f>
        <v>00352327</v>
      </c>
    </row>
    <row r="1526" spans="1:2" x14ac:dyDescent="0.25">
      <c r="A1526" s="6">
        <v>1521</v>
      </c>
      <c r="B1526" s="6" t="str">
        <f>"00352368"</f>
        <v>00352368</v>
      </c>
    </row>
    <row r="1527" spans="1:2" x14ac:dyDescent="0.25">
      <c r="A1527" s="6">
        <v>1522</v>
      </c>
      <c r="B1527" s="6" t="str">
        <f>"00352735"</f>
        <v>00352735</v>
      </c>
    </row>
    <row r="1528" spans="1:2" x14ac:dyDescent="0.25">
      <c r="A1528" s="6">
        <v>1523</v>
      </c>
      <c r="B1528" s="6" t="str">
        <f>"00352938"</f>
        <v>00352938</v>
      </c>
    </row>
    <row r="1529" spans="1:2" x14ac:dyDescent="0.25">
      <c r="A1529" s="6">
        <v>1524</v>
      </c>
      <c r="B1529" s="6" t="str">
        <f>"00353343"</f>
        <v>00353343</v>
      </c>
    </row>
    <row r="1530" spans="1:2" x14ac:dyDescent="0.25">
      <c r="A1530" s="6">
        <v>1525</v>
      </c>
      <c r="B1530" s="6" t="str">
        <f>"00354115"</f>
        <v>00354115</v>
      </c>
    </row>
    <row r="1531" spans="1:2" x14ac:dyDescent="0.25">
      <c r="A1531" s="6">
        <v>1526</v>
      </c>
      <c r="B1531" s="6" t="str">
        <f>"00354291"</f>
        <v>00354291</v>
      </c>
    </row>
    <row r="1532" spans="1:2" x14ac:dyDescent="0.25">
      <c r="A1532" s="6">
        <v>1527</v>
      </c>
      <c r="B1532" s="6" t="str">
        <f>"00355051"</f>
        <v>00355051</v>
      </c>
    </row>
    <row r="1533" spans="1:2" x14ac:dyDescent="0.25">
      <c r="A1533" s="6">
        <v>1528</v>
      </c>
      <c r="B1533" s="6" t="str">
        <f>"00355227"</f>
        <v>00355227</v>
      </c>
    </row>
    <row r="1534" spans="1:2" x14ac:dyDescent="0.25">
      <c r="A1534" s="6">
        <v>1529</v>
      </c>
      <c r="B1534" s="6" t="str">
        <f>"00355312"</f>
        <v>00355312</v>
      </c>
    </row>
    <row r="1535" spans="1:2" x14ac:dyDescent="0.25">
      <c r="A1535" s="6">
        <v>1530</v>
      </c>
      <c r="B1535" s="6" t="str">
        <f>"00355455"</f>
        <v>00355455</v>
      </c>
    </row>
    <row r="1536" spans="1:2" x14ac:dyDescent="0.25">
      <c r="A1536" s="6">
        <v>1531</v>
      </c>
      <c r="B1536" s="6" t="str">
        <f>"00355468"</f>
        <v>00355468</v>
      </c>
    </row>
    <row r="1537" spans="1:2" x14ac:dyDescent="0.25">
      <c r="A1537" s="6">
        <v>1532</v>
      </c>
      <c r="B1537" s="6" t="str">
        <f>"00355485"</f>
        <v>00355485</v>
      </c>
    </row>
    <row r="1538" spans="1:2" x14ac:dyDescent="0.25">
      <c r="A1538" s="6">
        <v>1533</v>
      </c>
      <c r="B1538" s="6" t="str">
        <f>"00355621"</f>
        <v>00355621</v>
      </c>
    </row>
    <row r="1539" spans="1:2" x14ac:dyDescent="0.25">
      <c r="A1539" s="6">
        <v>1534</v>
      </c>
      <c r="B1539" s="6" t="str">
        <f>"00355841"</f>
        <v>00355841</v>
      </c>
    </row>
    <row r="1540" spans="1:2" x14ac:dyDescent="0.25">
      <c r="A1540" s="6">
        <v>1535</v>
      </c>
      <c r="B1540" s="6" t="str">
        <f>"00356547"</f>
        <v>00356547</v>
      </c>
    </row>
    <row r="1541" spans="1:2" x14ac:dyDescent="0.25">
      <c r="A1541" s="6">
        <v>1536</v>
      </c>
      <c r="B1541" s="6" t="str">
        <f>"00356704"</f>
        <v>00356704</v>
      </c>
    </row>
    <row r="1542" spans="1:2" x14ac:dyDescent="0.25">
      <c r="A1542" s="6">
        <v>1537</v>
      </c>
      <c r="B1542" s="6" t="str">
        <f>"00356734"</f>
        <v>00356734</v>
      </c>
    </row>
    <row r="1543" spans="1:2" x14ac:dyDescent="0.25">
      <c r="A1543" s="6">
        <v>1538</v>
      </c>
      <c r="B1543" s="6" t="str">
        <f>"00356814"</f>
        <v>00356814</v>
      </c>
    </row>
    <row r="1544" spans="1:2" x14ac:dyDescent="0.25">
      <c r="A1544" s="6">
        <v>1539</v>
      </c>
      <c r="B1544" s="6" t="str">
        <f>"00356860"</f>
        <v>00356860</v>
      </c>
    </row>
    <row r="1545" spans="1:2" x14ac:dyDescent="0.25">
      <c r="A1545" s="6">
        <v>1540</v>
      </c>
      <c r="B1545" s="6" t="str">
        <f>"00356907"</f>
        <v>00356907</v>
      </c>
    </row>
    <row r="1546" spans="1:2" x14ac:dyDescent="0.25">
      <c r="A1546" s="6">
        <v>1541</v>
      </c>
      <c r="B1546" s="6" t="str">
        <f>"00356960"</f>
        <v>00356960</v>
      </c>
    </row>
    <row r="1547" spans="1:2" x14ac:dyDescent="0.25">
      <c r="A1547" s="6">
        <v>1542</v>
      </c>
      <c r="B1547" s="6" t="str">
        <f>"00357561"</f>
        <v>00357561</v>
      </c>
    </row>
    <row r="1548" spans="1:2" x14ac:dyDescent="0.25">
      <c r="A1548" s="6">
        <v>1543</v>
      </c>
      <c r="B1548" s="6" t="str">
        <f>"00357907"</f>
        <v>00357907</v>
      </c>
    </row>
    <row r="1549" spans="1:2" x14ac:dyDescent="0.25">
      <c r="A1549" s="6">
        <v>1544</v>
      </c>
      <c r="B1549" s="6" t="str">
        <f>"00358316"</f>
        <v>00358316</v>
      </c>
    </row>
    <row r="1550" spans="1:2" x14ac:dyDescent="0.25">
      <c r="A1550" s="6">
        <v>1545</v>
      </c>
      <c r="B1550" s="6" t="str">
        <f>"00358775"</f>
        <v>00358775</v>
      </c>
    </row>
    <row r="1551" spans="1:2" x14ac:dyDescent="0.25">
      <c r="A1551" s="6">
        <v>1546</v>
      </c>
      <c r="B1551" s="6" t="str">
        <f>"00359487"</f>
        <v>00359487</v>
      </c>
    </row>
    <row r="1552" spans="1:2" x14ac:dyDescent="0.25">
      <c r="A1552" s="6">
        <v>1547</v>
      </c>
      <c r="B1552" s="6" t="str">
        <f>"00359855"</f>
        <v>00359855</v>
      </c>
    </row>
    <row r="1553" spans="1:2" x14ac:dyDescent="0.25">
      <c r="A1553" s="6">
        <v>1548</v>
      </c>
      <c r="B1553" s="6" t="str">
        <f>"00360101"</f>
        <v>00360101</v>
      </c>
    </row>
    <row r="1554" spans="1:2" x14ac:dyDescent="0.25">
      <c r="A1554" s="6">
        <v>1549</v>
      </c>
      <c r="B1554" s="6" t="str">
        <f>"00360300"</f>
        <v>00360300</v>
      </c>
    </row>
    <row r="1555" spans="1:2" x14ac:dyDescent="0.25">
      <c r="A1555" s="6">
        <v>1550</v>
      </c>
      <c r="B1555" s="6" t="str">
        <f>"00360352"</f>
        <v>00360352</v>
      </c>
    </row>
    <row r="1556" spans="1:2" x14ac:dyDescent="0.25">
      <c r="A1556" s="6">
        <v>1551</v>
      </c>
      <c r="B1556" s="6" t="str">
        <f>"00360581"</f>
        <v>00360581</v>
      </c>
    </row>
    <row r="1557" spans="1:2" x14ac:dyDescent="0.25">
      <c r="A1557" s="6">
        <v>1552</v>
      </c>
      <c r="B1557" s="6" t="str">
        <f>"00360934"</f>
        <v>00360934</v>
      </c>
    </row>
    <row r="1558" spans="1:2" x14ac:dyDescent="0.25">
      <c r="A1558" s="6">
        <v>1553</v>
      </c>
      <c r="B1558" s="6" t="str">
        <f>"00361240"</f>
        <v>00361240</v>
      </c>
    </row>
    <row r="1559" spans="1:2" x14ac:dyDescent="0.25">
      <c r="A1559" s="6">
        <v>1554</v>
      </c>
      <c r="B1559" s="6" t="str">
        <f>"00361324"</f>
        <v>00361324</v>
      </c>
    </row>
    <row r="1560" spans="1:2" x14ac:dyDescent="0.25">
      <c r="A1560" s="6">
        <v>1555</v>
      </c>
      <c r="B1560" s="6" t="str">
        <f>"00362072"</f>
        <v>00362072</v>
      </c>
    </row>
    <row r="1561" spans="1:2" x14ac:dyDescent="0.25">
      <c r="A1561" s="6">
        <v>1556</v>
      </c>
      <c r="B1561" s="6" t="str">
        <f>"00362406"</f>
        <v>00362406</v>
      </c>
    </row>
    <row r="1562" spans="1:2" x14ac:dyDescent="0.25">
      <c r="A1562" s="6">
        <v>1557</v>
      </c>
      <c r="B1562" s="6" t="str">
        <f>"00362590"</f>
        <v>00362590</v>
      </c>
    </row>
    <row r="1563" spans="1:2" x14ac:dyDescent="0.25">
      <c r="A1563" s="6">
        <v>1558</v>
      </c>
      <c r="B1563" s="6" t="str">
        <f>"00363263"</f>
        <v>00363263</v>
      </c>
    </row>
    <row r="1564" spans="1:2" x14ac:dyDescent="0.25">
      <c r="A1564" s="6">
        <v>1559</v>
      </c>
      <c r="B1564" s="6" t="str">
        <f>"00363519"</f>
        <v>00363519</v>
      </c>
    </row>
    <row r="1565" spans="1:2" x14ac:dyDescent="0.25">
      <c r="A1565" s="6">
        <v>1560</v>
      </c>
      <c r="B1565" s="6" t="str">
        <f>"00363764"</f>
        <v>00363764</v>
      </c>
    </row>
    <row r="1566" spans="1:2" x14ac:dyDescent="0.25">
      <c r="A1566" s="6">
        <v>1561</v>
      </c>
      <c r="B1566" s="6" t="str">
        <f>"00363979"</f>
        <v>00363979</v>
      </c>
    </row>
    <row r="1567" spans="1:2" x14ac:dyDescent="0.25">
      <c r="A1567" s="6">
        <v>1562</v>
      </c>
      <c r="B1567" s="6" t="str">
        <f>"00364163"</f>
        <v>00364163</v>
      </c>
    </row>
    <row r="1568" spans="1:2" x14ac:dyDescent="0.25">
      <c r="A1568" s="6">
        <v>1563</v>
      </c>
      <c r="B1568" s="6" t="str">
        <f>"00364325"</f>
        <v>00364325</v>
      </c>
    </row>
    <row r="1569" spans="1:2" x14ac:dyDescent="0.25">
      <c r="A1569" s="6">
        <v>1564</v>
      </c>
      <c r="B1569" s="6" t="str">
        <f>"00364421"</f>
        <v>00364421</v>
      </c>
    </row>
    <row r="1570" spans="1:2" x14ac:dyDescent="0.25">
      <c r="A1570" s="6">
        <v>1565</v>
      </c>
      <c r="B1570" s="6" t="str">
        <f>"00364456"</f>
        <v>00364456</v>
      </c>
    </row>
    <row r="1571" spans="1:2" x14ac:dyDescent="0.25">
      <c r="A1571" s="6">
        <v>1566</v>
      </c>
      <c r="B1571" s="6" t="str">
        <f>"00364862"</f>
        <v>00364862</v>
      </c>
    </row>
    <row r="1572" spans="1:2" x14ac:dyDescent="0.25">
      <c r="A1572" s="6">
        <v>1567</v>
      </c>
      <c r="B1572" s="6" t="str">
        <f>"00365258"</f>
        <v>00365258</v>
      </c>
    </row>
    <row r="1573" spans="1:2" x14ac:dyDescent="0.25">
      <c r="A1573" s="6">
        <v>1568</v>
      </c>
      <c r="B1573" s="6" t="str">
        <f>"00365504"</f>
        <v>00365504</v>
      </c>
    </row>
    <row r="1574" spans="1:2" x14ac:dyDescent="0.25">
      <c r="A1574" s="6">
        <v>1569</v>
      </c>
      <c r="B1574" s="6" t="str">
        <f>"00365571"</f>
        <v>00365571</v>
      </c>
    </row>
    <row r="1575" spans="1:2" x14ac:dyDescent="0.25">
      <c r="A1575" s="6">
        <v>1570</v>
      </c>
      <c r="B1575" s="6" t="str">
        <f>"00365965"</f>
        <v>00365965</v>
      </c>
    </row>
    <row r="1576" spans="1:2" x14ac:dyDescent="0.25">
      <c r="A1576" s="6">
        <v>1571</v>
      </c>
      <c r="B1576" s="6" t="str">
        <f>"00366017"</f>
        <v>00366017</v>
      </c>
    </row>
    <row r="1577" spans="1:2" x14ac:dyDescent="0.25">
      <c r="A1577" s="6">
        <v>1572</v>
      </c>
      <c r="B1577" s="6" t="str">
        <f>"00366177"</f>
        <v>00366177</v>
      </c>
    </row>
    <row r="1578" spans="1:2" x14ac:dyDescent="0.25">
      <c r="A1578" s="6">
        <v>1573</v>
      </c>
      <c r="B1578" s="6" t="str">
        <f>"00366347"</f>
        <v>00366347</v>
      </c>
    </row>
    <row r="1579" spans="1:2" x14ac:dyDescent="0.25">
      <c r="A1579" s="6">
        <v>1574</v>
      </c>
      <c r="B1579" s="6" t="str">
        <f>"00366429"</f>
        <v>00366429</v>
      </c>
    </row>
    <row r="1580" spans="1:2" x14ac:dyDescent="0.25">
      <c r="A1580" s="6">
        <v>1575</v>
      </c>
      <c r="B1580" s="6" t="str">
        <f>"00366437"</f>
        <v>00366437</v>
      </c>
    </row>
    <row r="1581" spans="1:2" x14ac:dyDescent="0.25">
      <c r="A1581" s="6">
        <v>1576</v>
      </c>
      <c r="B1581" s="6" t="str">
        <f>"00366443"</f>
        <v>00366443</v>
      </c>
    </row>
    <row r="1582" spans="1:2" x14ac:dyDescent="0.25">
      <c r="A1582" s="6">
        <v>1577</v>
      </c>
      <c r="B1582" s="6" t="str">
        <f>"00366482"</f>
        <v>00366482</v>
      </c>
    </row>
    <row r="1583" spans="1:2" x14ac:dyDescent="0.25">
      <c r="A1583" s="6">
        <v>1578</v>
      </c>
      <c r="B1583" s="6" t="str">
        <f>"00366536"</f>
        <v>00366536</v>
      </c>
    </row>
    <row r="1584" spans="1:2" x14ac:dyDescent="0.25">
      <c r="A1584" s="6">
        <v>1579</v>
      </c>
      <c r="B1584" s="6" t="str">
        <f>"00366863"</f>
        <v>00366863</v>
      </c>
    </row>
    <row r="1585" spans="1:2" x14ac:dyDescent="0.25">
      <c r="A1585" s="6">
        <v>1580</v>
      </c>
      <c r="B1585" s="6" t="str">
        <f>"00366922"</f>
        <v>00366922</v>
      </c>
    </row>
    <row r="1586" spans="1:2" x14ac:dyDescent="0.25">
      <c r="A1586" s="6">
        <v>1581</v>
      </c>
      <c r="B1586" s="6" t="str">
        <f>"00366960"</f>
        <v>00366960</v>
      </c>
    </row>
    <row r="1587" spans="1:2" x14ac:dyDescent="0.25">
      <c r="A1587" s="6">
        <v>1582</v>
      </c>
      <c r="B1587" s="6" t="str">
        <f>"00367237"</f>
        <v>00367237</v>
      </c>
    </row>
    <row r="1588" spans="1:2" x14ac:dyDescent="0.25">
      <c r="A1588" s="6">
        <v>1583</v>
      </c>
      <c r="B1588" s="6" t="str">
        <f>"00367496"</f>
        <v>00367496</v>
      </c>
    </row>
    <row r="1589" spans="1:2" x14ac:dyDescent="0.25">
      <c r="A1589" s="6">
        <v>1584</v>
      </c>
      <c r="B1589" s="6" t="str">
        <f>"00367671"</f>
        <v>00367671</v>
      </c>
    </row>
    <row r="1590" spans="1:2" x14ac:dyDescent="0.25">
      <c r="A1590" s="6">
        <v>1585</v>
      </c>
      <c r="B1590" s="6" t="str">
        <f>"00367948"</f>
        <v>00367948</v>
      </c>
    </row>
    <row r="1591" spans="1:2" x14ac:dyDescent="0.25">
      <c r="A1591" s="6">
        <v>1586</v>
      </c>
      <c r="B1591" s="6" t="str">
        <f>"00367980"</f>
        <v>00367980</v>
      </c>
    </row>
    <row r="1592" spans="1:2" x14ac:dyDescent="0.25">
      <c r="A1592" s="6">
        <v>1587</v>
      </c>
      <c r="B1592" s="6" t="str">
        <f>"00367998"</f>
        <v>00367998</v>
      </c>
    </row>
    <row r="1593" spans="1:2" x14ac:dyDescent="0.25">
      <c r="A1593" s="6">
        <v>1588</v>
      </c>
      <c r="B1593" s="6" t="str">
        <f>"00368188"</f>
        <v>00368188</v>
      </c>
    </row>
    <row r="1594" spans="1:2" x14ac:dyDescent="0.25">
      <c r="A1594" s="6">
        <v>1589</v>
      </c>
      <c r="B1594" s="6" t="str">
        <f>"00368279"</f>
        <v>00368279</v>
      </c>
    </row>
    <row r="1595" spans="1:2" x14ac:dyDescent="0.25">
      <c r="A1595" s="6">
        <v>1590</v>
      </c>
      <c r="B1595" s="6" t="str">
        <f>"00368448"</f>
        <v>00368448</v>
      </c>
    </row>
    <row r="1596" spans="1:2" x14ac:dyDescent="0.25">
      <c r="A1596" s="6">
        <v>1591</v>
      </c>
      <c r="B1596" s="6" t="str">
        <f>"00369038"</f>
        <v>00369038</v>
      </c>
    </row>
    <row r="1597" spans="1:2" x14ac:dyDescent="0.25">
      <c r="A1597" s="6">
        <v>1592</v>
      </c>
      <c r="B1597" s="6" t="str">
        <f>"00369226"</f>
        <v>00369226</v>
      </c>
    </row>
    <row r="1598" spans="1:2" x14ac:dyDescent="0.25">
      <c r="A1598" s="6">
        <v>1593</v>
      </c>
      <c r="B1598" s="6" t="str">
        <f>"00369547"</f>
        <v>00369547</v>
      </c>
    </row>
    <row r="1599" spans="1:2" x14ac:dyDescent="0.25">
      <c r="A1599" s="6">
        <v>1594</v>
      </c>
      <c r="B1599" s="6" t="str">
        <f>"00369813"</f>
        <v>00369813</v>
      </c>
    </row>
    <row r="1600" spans="1:2" x14ac:dyDescent="0.25">
      <c r="A1600" s="6">
        <v>1595</v>
      </c>
      <c r="B1600" s="6" t="str">
        <f>"00369916"</f>
        <v>00369916</v>
      </c>
    </row>
    <row r="1601" spans="1:2" x14ac:dyDescent="0.25">
      <c r="A1601" s="6">
        <v>1596</v>
      </c>
      <c r="B1601" s="6" t="str">
        <f>"00371240"</f>
        <v>00371240</v>
      </c>
    </row>
    <row r="1602" spans="1:2" x14ac:dyDescent="0.25">
      <c r="A1602" s="6">
        <v>1597</v>
      </c>
      <c r="B1602" s="6" t="str">
        <f>"00371255"</f>
        <v>00371255</v>
      </c>
    </row>
    <row r="1603" spans="1:2" x14ac:dyDescent="0.25">
      <c r="A1603" s="6">
        <v>1598</v>
      </c>
      <c r="B1603" s="6" t="str">
        <f>"00371330"</f>
        <v>00371330</v>
      </c>
    </row>
    <row r="1604" spans="1:2" x14ac:dyDescent="0.25">
      <c r="A1604" s="6">
        <v>1599</v>
      </c>
      <c r="B1604" s="6" t="str">
        <f>"00371362"</f>
        <v>00371362</v>
      </c>
    </row>
    <row r="1605" spans="1:2" x14ac:dyDescent="0.25">
      <c r="A1605" s="6">
        <v>1600</v>
      </c>
      <c r="B1605" s="6" t="str">
        <f>"00371687"</f>
        <v>00371687</v>
      </c>
    </row>
    <row r="1606" spans="1:2" x14ac:dyDescent="0.25">
      <c r="A1606" s="6">
        <v>1601</v>
      </c>
      <c r="B1606" s="6" t="str">
        <f>"00372234"</f>
        <v>00372234</v>
      </c>
    </row>
    <row r="1607" spans="1:2" x14ac:dyDescent="0.25">
      <c r="A1607" s="6">
        <v>1602</v>
      </c>
      <c r="B1607" s="6" t="str">
        <f>"00372243"</f>
        <v>00372243</v>
      </c>
    </row>
    <row r="1608" spans="1:2" x14ac:dyDescent="0.25">
      <c r="A1608" s="6">
        <v>1603</v>
      </c>
      <c r="B1608" s="6" t="str">
        <f>"00372275"</f>
        <v>00372275</v>
      </c>
    </row>
    <row r="1609" spans="1:2" x14ac:dyDescent="0.25">
      <c r="A1609" s="6">
        <v>1604</v>
      </c>
      <c r="B1609" s="6" t="str">
        <f>"00372419"</f>
        <v>00372419</v>
      </c>
    </row>
    <row r="1610" spans="1:2" x14ac:dyDescent="0.25">
      <c r="A1610" s="6">
        <v>1605</v>
      </c>
      <c r="B1610" s="6" t="str">
        <f>"00372464"</f>
        <v>00372464</v>
      </c>
    </row>
    <row r="1611" spans="1:2" x14ac:dyDescent="0.25">
      <c r="A1611" s="6">
        <v>1606</v>
      </c>
      <c r="B1611" s="6" t="str">
        <f>"00372727"</f>
        <v>00372727</v>
      </c>
    </row>
    <row r="1612" spans="1:2" x14ac:dyDescent="0.25">
      <c r="A1612" s="6">
        <v>1607</v>
      </c>
      <c r="B1612" s="6" t="str">
        <f>"00372798"</f>
        <v>00372798</v>
      </c>
    </row>
    <row r="1613" spans="1:2" x14ac:dyDescent="0.25">
      <c r="A1613" s="6">
        <v>1608</v>
      </c>
      <c r="B1613" s="6" t="str">
        <f>"00372946"</f>
        <v>00372946</v>
      </c>
    </row>
    <row r="1614" spans="1:2" x14ac:dyDescent="0.25">
      <c r="A1614" s="6">
        <v>1609</v>
      </c>
      <c r="B1614" s="6" t="str">
        <f>"00373975"</f>
        <v>00373975</v>
      </c>
    </row>
    <row r="1615" spans="1:2" x14ac:dyDescent="0.25">
      <c r="A1615" s="6">
        <v>1610</v>
      </c>
      <c r="B1615" s="6" t="str">
        <f>"00373982"</f>
        <v>00373982</v>
      </c>
    </row>
    <row r="1616" spans="1:2" x14ac:dyDescent="0.25">
      <c r="A1616" s="6">
        <v>1611</v>
      </c>
      <c r="B1616" s="6" t="str">
        <f>"00374067"</f>
        <v>00374067</v>
      </c>
    </row>
    <row r="1617" spans="1:2" x14ac:dyDescent="0.25">
      <c r="A1617" s="6">
        <v>1612</v>
      </c>
      <c r="B1617" s="6" t="str">
        <f>"00374094"</f>
        <v>00374094</v>
      </c>
    </row>
    <row r="1618" spans="1:2" x14ac:dyDescent="0.25">
      <c r="A1618" s="6">
        <v>1613</v>
      </c>
      <c r="B1618" s="6" t="str">
        <f>"00374250"</f>
        <v>00374250</v>
      </c>
    </row>
    <row r="1619" spans="1:2" x14ac:dyDescent="0.25">
      <c r="A1619" s="6">
        <v>1614</v>
      </c>
      <c r="B1619" s="6" t="str">
        <f>"00374300"</f>
        <v>00374300</v>
      </c>
    </row>
    <row r="1620" spans="1:2" x14ac:dyDescent="0.25">
      <c r="A1620" s="6">
        <v>1615</v>
      </c>
      <c r="B1620" s="6" t="str">
        <f>"00374540"</f>
        <v>00374540</v>
      </c>
    </row>
    <row r="1621" spans="1:2" x14ac:dyDescent="0.25">
      <c r="A1621" s="6">
        <v>1616</v>
      </c>
      <c r="B1621" s="6" t="str">
        <f>"00374803"</f>
        <v>00374803</v>
      </c>
    </row>
    <row r="1622" spans="1:2" x14ac:dyDescent="0.25">
      <c r="A1622" s="6">
        <v>1617</v>
      </c>
      <c r="B1622" s="6" t="str">
        <f>"00374880"</f>
        <v>00374880</v>
      </c>
    </row>
    <row r="1623" spans="1:2" x14ac:dyDescent="0.25">
      <c r="A1623" s="6">
        <v>1618</v>
      </c>
      <c r="B1623" s="6" t="str">
        <f>"00374988"</f>
        <v>00374988</v>
      </c>
    </row>
    <row r="1624" spans="1:2" x14ac:dyDescent="0.25">
      <c r="A1624" s="6">
        <v>1619</v>
      </c>
      <c r="B1624" s="6" t="str">
        <f>"00375098"</f>
        <v>00375098</v>
      </c>
    </row>
    <row r="1625" spans="1:2" x14ac:dyDescent="0.25">
      <c r="A1625" s="6">
        <v>1620</v>
      </c>
      <c r="B1625" s="6" t="str">
        <f>"00375362"</f>
        <v>00375362</v>
      </c>
    </row>
    <row r="1626" spans="1:2" x14ac:dyDescent="0.25">
      <c r="A1626" s="6">
        <v>1621</v>
      </c>
      <c r="B1626" s="6" t="str">
        <f>"00375691"</f>
        <v>00375691</v>
      </c>
    </row>
    <row r="1627" spans="1:2" x14ac:dyDescent="0.25">
      <c r="A1627" s="6">
        <v>1622</v>
      </c>
      <c r="B1627" s="6" t="str">
        <f>"00375693"</f>
        <v>00375693</v>
      </c>
    </row>
    <row r="1628" spans="1:2" x14ac:dyDescent="0.25">
      <c r="A1628" s="6">
        <v>1623</v>
      </c>
      <c r="B1628" s="6" t="str">
        <f>"00375918"</f>
        <v>00375918</v>
      </c>
    </row>
    <row r="1629" spans="1:2" x14ac:dyDescent="0.25">
      <c r="A1629" s="6">
        <v>1624</v>
      </c>
      <c r="B1629" s="6" t="str">
        <f>"00376016"</f>
        <v>00376016</v>
      </c>
    </row>
    <row r="1630" spans="1:2" x14ac:dyDescent="0.25">
      <c r="A1630" s="6">
        <v>1625</v>
      </c>
      <c r="B1630" s="6" t="str">
        <f>"00376149"</f>
        <v>00376149</v>
      </c>
    </row>
    <row r="1631" spans="1:2" x14ac:dyDescent="0.25">
      <c r="A1631" s="6">
        <v>1626</v>
      </c>
      <c r="B1631" s="6" t="str">
        <f>"00377792"</f>
        <v>00377792</v>
      </c>
    </row>
    <row r="1632" spans="1:2" x14ac:dyDescent="0.25">
      <c r="A1632" s="6">
        <v>1627</v>
      </c>
      <c r="B1632" s="6" t="str">
        <f>"00377990"</f>
        <v>00377990</v>
      </c>
    </row>
    <row r="1633" spans="1:2" x14ac:dyDescent="0.25">
      <c r="A1633" s="6">
        <v>1628</v>
      </c>
      <c r="B1633" s="6" t="str">
        <f>"00377998"</f>
        <v>00377998</v>
      </c>
    </row>
    <row r="1634" spans="1:2" x14ac:dyDescent="0.25">
      <c r="A1634" s="6">
        <v>1629</v>
      </c>
      <c r="B1634" s="6" t="str">
        <f>"00378239"</f>
        <v>00378239</v>
      </c>
    </row>
    <row r="1635" spans="1:2" x14ac:dyDescent="0.25">
      <c r="A1635" s="6">
        <v>1630</v>
      </c>
      <c r="B1635" s="6" t="str">
        <f>"00378261"</f>
        <v>00378261</v>
      </c>
    </row>
    <row r="1636" spans="1:2" x14ac:dyDescent="0.25">
      <c r="A1636" s="6">
        <v>1631</v>
      </c>
      <c r="B1636" s="6" t="str">
        <f>"00378554"</f>
        <v>00378554</v>
      </c>
    </row>
    <row r="1637" spans="1:2" x14ac:dyDescent="0.25">
      <c r="A1637" s="6">
        <v>1632</v>
      </c>
      <c r="B1637" s="6" t="str">
        <f>"00378572"</f>
        <v>00378572</v>
      </c>
    </row>
    <row r="1638" spans="1:2" x14ac:dyDescent="0.25">
      <c r="A1638" s="6">
        <v>1633</v>
      </c>
      <c r="B1638" s="6" t="str">
        <f>"00378851"</f>
        <v>00378851</v>
      </c>
    </row>
    <row r="1639" spans="1:2" x14ac:dyDescent="0.25">
      <c r="A1639" s="6">
        <v>1634</v>
      </c>
      <c r="B1639" s="6" t="str">
        <f>"00378909"</f>
        <v>00378909</v>
      </c>
    </row>
    <row r="1640" spans="1:2" x14ac:dyDescent="0.25">
      <c r="A1640" s="6">
        <v>1635</v>
      </c>
      <c r="B1640" s="6" t="str">
        <f>"00379127"</f>
        <v>00379127</v>
      </c>
    </row>
    <row r="1641" spans="1:2" x14ac:dyDescent="0.25">
      <c r="A1641" s="6">
        <v>1636</v>
      </c>
      <c r="B1641" s="6" t="str">
        <f>"00379356"</f>
        <v>00379356</v>
      </c>
    </row>
    <row r="1642" spans="1:2" x14ac:dyDescent="0.25">
      <c r="A1642" s="6">
        <v>1637</v>
      </c>
      <c r="B1642" s="6" t="str">
        <f>"00379578"</f>
        <v>00379578</v>
      </c>
    </row>
    <row r="1643" spans="1:2" x14ac:dyDescent="0.25">
      <c r="A1643" s="6">
        <v>1638</v>
      </c>
      <c r="B1643" s="6" t="str">
        <f>"00379587"</f>
        <v>00379587</v>
      </c>
    </row>
    <row r="1644" spans="1:2" x14ac:dyDescent="0.25">
      <c r="A1644" s="6">
        <v>1639</v>
      </c>
      <c r="B1644" s="6" t="str">
        <f>"00379716"</f>
        <v>00379716</v>
      </c>
    </row>
    <row r="1645" spans="1:2" x14ac:dyDescent="0.25">
      <c r="A1645" s="6">
        <v>1640</v>
      </c>
      <c r="B1645" s="6" t="str">
        <f>"00380104"</f>
        <v>00380104</v>
      </c>
    </row>
    <row r="1646" spans="1:2" x14ac:dyDescent="0.25">
      <c r="A1646" s="6">
        <v>1641</v>
      </c>
      <c r="B1646" s="6" t="str">
        <f>"00380637"</f>
        <v>00380637</v>
      </c>
    </row>
    <row r="1647" spans="1:2" x14ac:dyDescent="0.25">
      <c r="A1647" s="6">
        <v>1642</v>
      </c>
      <c r="B1647" s="6" t="str">
        <f>"00380704"</f>
        <v>00380704</v>
      </c>
    </row>
    <row r="1648" spans="1:2" x14ac:dyDescent="0.25">
      <c r="A1648" s="6">
        <v>1643</v>
      </c>
      <c r="B1648" s="6" t="str">
        <f>"00380812"</f>
        <v>00380812</v>
      </c>
    </row>
    <row r="1649" spans="1:2" x14ac:dyDescent="0.25">
      <c r="A1649" s="6">
        <v>1644</v>
      </c>
      <c r="B1649" s="6" t="str">
        <f>"00380905"</f>
        <v>00380905</v>
      </c>
    </row>
    <row r="1650" spans="1:2" x14ac:dyDescent="0.25">
      <c r="A1650" s="6">
        <v>1645</v>
      </c>
      <c r="B1650" s="6" t="str">
        <f>"00381132"</f>
        <v>00381132</v>
      </c>
    </row>
    <row r="1651" spans="1:2" x14ac:dyDescent="0.25">
      <c r="A1651" s="6">
        <v>1646</v>
      </c>
      <c r="B1651" s="6" t="str">
        <f>"00381629"</f>
        <v>00381629</v>
      </c>
    </row>
    <row r="1652" spans="1:2" x14ac:dyDescent="0.25">
      <c r="A1652" s="6">
        <v>1647</v>
      </c>
      <c r="B1652" s="6" t="str">
        <f>"00381706"</f>
        <v>00381706</v>
      </c>
    </row>
    <row r="1653" spans="1:2" x14ac:dyDescent="0.25">
      <c r="A1653" s="6">
        <v>1648</v>
      </c>
      <c r="B1653" s="6" t="str">
        <f>"00381976"</f>
        <v>00381976</v>
      </c>
    </row>
    <row r="1654" spans="1:2" x14ac:dyDescent="0.25">
      <c r="A1654" s="6">
        <v>1649</v>
      </c>
      <c r="B1654" s="6" t="str">
        <f>"00382150"</f>
        <v>00382150</v>
      </c>
    </row>
    <row r="1655" spans="1:2" x14ac:dyDescent="0.25">
      <c r="A1655" s="6">
        <v>1650</v>
      </c>
      <c r="B1655" s="6" t="str">
        <f>"00382199"</f>
        <v>00382199</v>
      </c>
    </row>
    <row r="1656" spans="1:2" x14ac:dyDescent="0.25">
      <c r="A1656" s="6">
        <v>1651</v>
      </c>
      <c r="B1656" s="6" t="str">
        <f>"00382258"</f>
        <v>00382258</v>
      </c>
    </row>
    <row r="1657" spans="1:2" x14ac:dyDescent="0.25">
      <c r="A1657" s="6">
        <v>1652</v>
      </c>
      <c r="B1657" s="6" t="str">
        <f>"00382448"</f>
        <v>00382448</v>
      </c>
    </row>
    <row r="1658" spans="1:2" x14ac:dyDescent="0.25">
      <c r="A1658" s="6">
        <v>1653</v>
      </c>
      <c r="B1658" s="6" t="str">
        <f>"00382507"</f>
        <v>00382507</v>
      </c>
    </row>
    <row r="1659" spans="1:2" x14ac:dyDescent="0.25">
      <c r="A1659" s="6">
        <v>1654</v>
      </c>
      <c r="B1659" s="6" t="str">
        <f>"00382915"</f>
        <v>00382915</v>
      </c>
    </row>
    <row r="1660" spans="1:2" x14ac:dyDescent="0.25">
      <c r="A1660" s="6">
        <v>1655</v>
      </c>
      <c r="B1660" s="6" t="str">
        <f>"00383045"</f>
        <v>00383045</v>
      </c>
    </row>
    <row r="1661" spans="1:2" x14ac:dyDescent="0.25">
      <c r="A1661" s="6">
        <v>1656</v>
      </c>
      <c r="B1661" s="6" t="str">
        <f>"00383068"</f>
        <v>00383068</v>
      </c>
    </row>
    <row r="1662" spans="1:2" x14ac:dyDescent="0.25">
      <c r="A1662" s="6">
        <v>1657</v>
      </c>
      <c r="B1662" s="6" t="str">
        <f>"00383258"</f>
        <v>00383258</v>
      </c>
    </row>
    <row r="1663" spans="1:2" x14ac:dyDescent="0.25">
      <c r="A1663" s="6">
        <v>1658</v>
      </c>
      <c r="B1663" s="6" t="str">
        <f>"00383923"</f>
        <v>00383923</v>
      </c>
    </row>
    <row r="1664" spans="1:2" x14ac:dyDescent="0.25">
      <c r="A1664" s="6">
        <v>1659</v>
      </c>
      <c r="B1664" s="6" t="str">
        <f>"00384083"</f>
        <v>00384083</v>
      </c>
    </row>
    <row r="1665" spans="1:2" x14ac:dyDescent="0.25">
      <c r="A1665" s="6">
        <v>1660</v>
      </c>
      <c r="B1665" s="6" t="str">
        <f>"00384594"</f>
        <v>00384594</v>
      </c>
    </row>
    <row r="1666" spans="1:2" x14ac:dyDescent="0.25">
      <c r="A1666" s="6">
        <v>1661</v>
      </c>
      <c r="B1666" s="6" t="str">
        <f>"00384625"</f>
        <v>00384625</v>
      </c>
    </row>
    <row r="1667" spans="1:2" x14ac:dyDescent="0.25">
      <c r="A1667" s="6">
        <v>1662</v>
      </c>
      <c r="B1667" s="6" t="str">
        <f>"00384627"</f>
        <v>00384627</v>
      </c>
    </row>
    <row r="1668" spans="1:2" x14ac:dyDescent="0.25">
      <c r="A1668" s="6">
        <v>1663</v>
      </c>
      <c r="B1668" s="6" t="str">
        <f>"00384949"</f>
        <v>00384949</v>
      </c>
    </row>
    <row r="1669" spans="1:2" x14ac:dyDescent="0.25">
      <c r="A1669" s="6">
        <v>1664</v>
      </c>
      <c r="B1669" s="6" t="str">
        <f>"00385018"</f>
        <v>00385018</v>
      </c>
    </row>
    <row r="1670" spans="1:2" x14ac:dyDescent="0.25">
      <c r="A1670" s="6">
        <v>1665</v>
      </c>
      <c r="B1670" s="6" t="str">
        <f>"00385148"</f>
        <v>00385148</v>
      </c>
    </row>
    <row r="1671" spans="1:2" x14ac:dyDescent="0.25">
      <c r="A1671" s="6">
        <v>1666</v>
      </c>
      <c r="B1671" s="6" t="str">
        <f>"00385160"</f>
        <v>00385160</v>
      </c>
    </row>
    <row r="1672" spans="1:2" x14ac:dyDescent="0.25">
      <c r="A1672" s="6">
        <v>1667</v>
      </c>
      <c r="B1672" s="6" t="str">
        <f>"00385392"</f>
        <v>00385392</v>
      </c>
    </row>
    <row r="1673" spans="1:2" x14ac:dyDescent="0.25">
      <c r="A1673" s="6">
        <v>1668</v>
      </c>
      <c r="B1673" s="6" t="str">
        <f>"00385413"</f>
        <v>00385413</v>
      </c>
    </row>
    <row r="1674" spans="1:2" x14ac:dyDescent="0.25">
      <c r="A1674" s="6">
        <v>1669</v>
      </c>
      <c r="B1674" s="6" t="str">
        <f>"00385478"</f>
        <v>00385478</v>
      </c>
    </row>
    <row r="1675" spans="1:2" x14ac:dyDescent="0.25">
      <c r="A1675" s="6">
        <v>1670</v>
      </c>
      <c r="B1675" s="6" t="str">
        <f>"00385538"</f>
        <v>00385538</v>
      </c>
    </row>
    <row r="1676" spans="1:2" x14ac:dyDescent="0.25">
      <c r="A1676" s="6">
        <v>1671</v>
      </c>
      <c r="B1676" s="6" t="str">
        <f>"00385776"</f>
        <v>00385776</v>
      </c>
    </row>
    <row r="1677" spans="1:2" x14ac:dyDescent="0.25">
      <c r="A1677" s="6">
        <v>1672</v>
      </c>
      <c r="B1677" s="6" t="str">
        <f>"00385811"</f>
        <v>00385811</v>
      </c>
    </row>
    <row r="1678" spans="1:2" x14ac:dyDescent="0.25">
      <c r="A1678" s="6">
        <v>1673</v>
      </c>
      <c r="B1678" s="6" t="str">
        <f>"00385918"</f>
        <v>00385918</v>
      </c>
    </row>
    <row r="1679" spans="1:2" x14ac:dyDescent="0.25">
      <c r="A1679" s="6">
        <v>1674</v>
      </c>
      <c r="B1679" s="6" t="str">
        <f>"00386735"</f>
        <v>00386735</v>
      </c>
    </row>
    <row r="1680" spans="1:2" x14ac:dyDescent="0.25">
      <c r="A1680" s="6">
        <v>1675</v>
      </c>
      <c r="B1680" s="6" t="str">
        <f>"00386785"</f>
        <v>00386785</v>
      </c>
    </row>
    <row r="1681" spans="1:2" x14ac:dyDescent="0.25">
      <c r="A1681" s="6">
        <v>1676</v>
      </c>
      <c r="B1681" s="6" t="str">
        <f>"00386833"</f>
        <v>00386833</v>
      </c>
    </row>
    <row r="1682" spans="1:2" x14ac:dyDescent="0.25">
      <c r="A1682" s="6">
        <v>1677</v>
      </c>
      <c r="B1682" s="6" t="str">
        <f>"00386896"</f>
        <v>00386896</v>
      </c>
    </row>
    <row r="1683" spans="1:2" x14ac:dyDescent="0.25">
      <c r="A1683" s="6">
        <v>1678</v>
      </c>
      <c r="B1683" s="6" t="str">
        <f>"00386927"</f>
        <v>00386927</v>
      </c>
    </row>
    <row r="1684" spans="1:2" x14ac:dyDescent="0.25">
      <c r="A1684" s="6">
        <v>1679</v>
      </c>
      <c r="B1684" s="6" t="str">
        <f>"00387386"</f>
        <v>00387386</v>
      </c>
    </row>
    <row r="1685" spans="1:2" x14ac:dyDescent="0.25">
      <c r="A1685" s="6">
        <v>1680</v>
      </c>
      <c r="B1685" s="6" t="str">
        <f>"00387929"</f>
        <v>00387929</v>
      </c>
    </row>
    <row r="1686" spans="1:2" x14ac:dyDescent="0.25">
      <c r="A1686" s="6">
        <v>1681</v>
      </c>
      <c r="B1686" s="6" t="str">
        <f>"00387983"</f>
        <v>00387983</v>
      </c>
    </row>
    <row r="1687" spans="1:2" x14ac:dyDescent="0.25">
      <c r="A1687" s="6">
        <v>1682</v>
      </c>
      <c r="B1687" s="6" t="str">
        <f>"00388415"</f>
        <v>00388415</v>
      </c>
    </row>
    <row r="1688" spans="1:2" x14ac:dyDescent="0.25">
      <c r="A1688" s="6">
        <v>1683</v>
      </c>
      <c r="B1688" s="6" t="str">
        <f>"00388471"</f>
        <v>00388471</v>
      </c>
    </row>
    <row r="1689" spans="1:2" x14ac:dyDescent="0.25">
      <c r="A1689" s="6">
        <v>1684</v>
      </c>
      <c r="B1689" s="6" t="str">
        <f>"00388744"</f>
        <v>00388744</v>
      </c>
    </row>
    <row r="1690" spans="1:2" x14ac:dyDescent="0.25">
      <c r="A1690" s="6">
        <v>1685</v>
      </c>
      <c r="B1690" s="6" t="str">
        <f>"00389857"</f>
        <v>00389857</v>
      </c>
    </row>
    <row r="1691" spans="1:2" x14ac:dyDescent="0.25">
      <c r="A1691" s="6">
        <v>1686</v>
      </c>
      <c r="B1691" s="6" t="str">
        <f>"00389986"</f>
        <v>00389986</v>
      </c>
    </row>
    <row r="1692" spans="1:2" x14ac:dyDescent="0.25">
      <c r="A1692" s="6">
        <v>1687</v>
      </c>
      <c r="B1692" s="6" t="str">
        <f>"00390054"</f>
        <v>00390054</v>
      </c>
    </row>
    <row r="1693" spans="1:2" x14ac:dyDescent="0.25">
      <c r="A1693" s="6">
        <v>1688</v>
      </c>
      <c r="B1693" s="6" t="str">
        <f>"00390537"</f>
        <v>00390537</v>
      </c>
    </row>
    <row r="1694" spans="1:2" x14ac:dyDescent="0.25">
      <c r="A1694" s="6">
        <v>1689</v>
      </c>
      <c r="B1694" s="6" t="str">
        <f>"00391335"</f>
        <v>00391335</v>
      </c>
    </row>
    <row r="1695" spans="1:2" x14ac:dyDescent="0.25">
      <c r="A1695" s="6">
        <v>1690</v>
      </c>
      <c r="B1695" s="6" t="str">
        <f>"00391504"</f>
        <v>00391504</v>
      </c>
    </row>
    <row r="1696" spans="1:2" x14ac:dyDescent="0.25">
      <c r="A1696" s="6">
        <v>1691</v>
      </c>
      <c r="B1696" s="6" t="str">
        <f>"00391563"</f>
        <v>00391563</v>
      </c>
    </row>
    <row r="1697" spans="1:2" x14ac:dyDescent="0.25">
      <c r="A1697" s="6">
        <v>1692</v>
      </c>
      <c r="B1697" s="6" t="str">
        <f>"00391921"</f>
        <v>00391921</v>
      </c>
    </row>
    <row r="1698" spans="1:2" x14ac:dyDescent="0.25">
      <c r="A1698" s="6">
        <v>1693</v>
      </c>
      <c r="B1698" s="6" t="str">
        <f>"00392515"</f>
        <v>00392515</v>
      </c>
    </row>
    <row r="1699" spans="1:2" x14ac:dyDescent="0.25">
      <c r="A1699" s="6">
        <v>1694</v>
      </c>
      <c r="B1699" s="6" t="str">
        <f>"00392531"</f>
        <v>00392531</v>
      </c>
    </row>
    <row r="1700" spans="1:2" x14ac:dyDescent="0.25">
      <c r="A1700" s="6">
        <v>1695</v>
      </c>
      <c r="B1700" s="6" t="str">
        <f>"00392962"</f>
        <v>00392962</v>
      </c>
    </row>
    <row r="1701" spans="1:2" x14ac:dyDescent="0.25">
      <c r="A1701" s="6">
        <v>1696</v>
      </c>
      <c r="B1701" s="6" t="str">
        <f>"00392983"</f>
        <v>00392983</v>
      </c>
    </row>
    <row r="1702" spans="1:2" x14ac:dyDescent="0.25">
      <c r="A1702" s="6">
        <v>1697</v>
      </c>
      <c r="B1702" s="6" t="str">
        <f>"00393210"</f>
        <v>00393210</v>
      </c>
    </row>
    <row r="1703" spans="1:2" x14ac:dyDescent="0.25">
      <c r="A1703" s="6">
        <v>1698</v>
      </c>
      <c r="B1703" s="6" t="str">
        <f>"00393509"</f>
        <v>00393509</v>
      </c>
    </row>
    <row r="1704" spans="1:2" x14ac:dyDescent="0.25">
      <c r="A1704" s="6">
        <v>1699</v>
      </c>
      <c r="B1704" s="6" t="str">
        <f>"00393575"</f>
        <v>00393575</v>
      </c>
    </row>
    <row r="1705" spans="1:2" x14ac:dyDescent="0.25">
      <c r="A1705" s="6">
        <v>1700</v>
      </c>
      <c r="B1705" s="6" t="str">
        <f>"00393657"</f>
        <v>00393657</v>
      </c>
    </row>
    <row r="1706" spans="1:2" x14ac:dyDescent="0.25">
      <c r="A1706" s="6">
        <v>1701</v>
      </c>
      <c r="B1706" s="6" t="str">
        <f>"00394204"</f>
        <v>00394204</v>
      </c>
    </row>
    <row r="1707" spans="1:2" x14ac:dyDescent="0.25">
      <c r="A1707" s="6">
        <v>1702</v>
      </c>
      <c r="B1707" s="6" t="str">
        <f>"00395292"</f>
        <v>00395292</v>
      </c>
    </row>
    <row r="1708" spans="1:2" x14ac:dyDescent="0.25">
      <c r="A1708" s="6">
        <v>1703</v>
      </c>
      <c r="B1708" s="6" t="str">
        <f>"00395397"</f>
        <v>00395397</v>
      </c>
    </row>
    <row r="1709" spans="1:2" x14ac:dyDescent="0.25">
      <c r="A1709" s="6">
        <v>1704</v>
      </c>
      <c r="B1709" s="6" t="str">
        <f>"00396000"</f>
        <v>00396000</v>
      </c>
    </row>
    <row r="1710" spans="1:2" x14ac:dyDescent="0.25">
      <c r="A1710" s="6">
        <v>1705</v>
      </c>
      <c r="B1710" s="6" t="str">
        <f>"00396088"</f>
        <v>00396088</v>
      </c>
    </row>
    <row r="1711" spans="1:2" x14ac:dyDescent="0.25">
      <c r="A1711" s="6">
        <v>1706</v>
      </c>
      <c r="B1711" s="6" t="str">
        <f>"00396107"</f>
        <v>00396107</v>
      </c>
    </row>
    <row r="1712" spans="1:2" x14ac:dyDescent="0.25">
      <c r="A1712" s="6">
        <v>1707</v>
      </c>
      <c r="B1712" s="6" t="str">
        <f>"00396781"</f>
        <v>00396781</v>
      </c>
    </row>
    <row r="1713" spans="1:2" x14ac:dyDescent="0.25">
      <c r="A1713" s="6">
        <v>1708</v>
      </c>
      <c r="B1713" s="6" t="str">
        <f>"00397003"</f>
        <v>00397003</v>
      </c>
    </row>
    <row r="1714" spans="1:2" x14ac:dyDescent="0.25">
      <c r="A1714" s="6">
        <v>1709</v>
      </c>
      <c r="B1714" s="6" t="str">
        <f>"00397235"</f>
        <v>00397235</v>
      </c>
    </row>
    <row r="1715" spans="1:2" x14ac:dyDescent="0.25">
      <c r="A1715" s="6">
        <v>1710</v>
      </c>
      <c r="B1715" s="6" t="str">
        <f>"00397252"</f>
        <v>00397252</v>
      </c>
    </row>
    <row r="1716" spans="1:2" x14ac:dyDescent="0.25">
      <c r="A1716" s="6">
        <v>1711</v>
      </c>
      <c r="B1716" s="6" t="str">
        <f>"00397589"</f>
        <v>00397589</v>
      </c>
    </row>
    <row r="1717" spans="1:2" x14ac:dyDescent="0.25">
      <c r="A1717" s="6">
        <v>1712</v>
      </c>
      <c r="B1717" s="6" t="str">
        <f>"00397618"</f>
        <v>00397618</v>
      </c>
    </row>
    <row r="1718" spans="1:2" x14ac:dyDescent="0.25">
      <c r="A1718" s="6">
        <v>1713</v>
      </c>
      <c r="B1718" s="6" t="str">
        <f>"00397682"</f>
        <v>00397682</v>
      </c>
    </row>
    <row r="1719" spans="1:2" x14ac:dyDescent="0.25">
      <c r="A1719" s="6">
        <v>1714</v>
      </c>
      <c r="B1719" s="6" t="str">
        <f>"00398031"</f>
        <v>00398031</v>
      </c>
    </row>
    <row r="1720" spans="1:2" x14ac:dyDescent="0.25">
      <c r="A1720" s="6">
        <v>1715</v>
      </c>
      <c r="B1720" s="6" t="str">
        <f>"00398268"</f>
        <v>00398268</v>
      </c>
    </row>
    <row r="1721" spans="1:2" x14ac:dyDescent="0.25">
      <c r="A1721" s="6">
        <v>1716</v>
      </c>
      <c r="B1721" s="6" t="str">
        <f>"00398530"</f>
        <v>00398530</v>
      </c>
    </row>
    <row r="1722" spans="1:2" x14ac:dyDescent="0.25">
      <c r="A1722" s="6">
        <v>1717</v>
      </c>
      <c r="B1722" s="6" t="str">
        <f>"00398663"</f>
        <v>00398663</v>
      </c>
    </row>
    <row r="1723" spans="1:2" x14ac:dyDescent="0.25">
      <c r="A1723" s="6">
        <v>1718</v>
      </c>
      <c r="B1723" s="6" t="str">
        <f>"00398900"</f>
        <v>00398900</v>
      </c>
    </row>
    <row r="1724" spans="1:2" x14ac:dyDescent="0.25">
      <c r="A1724" s="6">
        <v>1719</v>
      </c>
      <c r="B1724" s="6" t="str">
        <f>"00398908"</f>
        <v>00398908</v>
      </c>
    </row>
    <row r="1725" spans="1:2" x14ac:dyDescent="0.25">
      <c r="A1725" s="6">
        <v>1720</v>
      </c>
      <c r="B1725" s="6" t="str">
        <f>"00398997"</f>
        <v>00398997</v>
      </c>
    </row>
    <row r="1726" spans="1:2" x14ac:dyDescent="0.25">
      <c r="A1726" s="6">
        <v>1721</v>
      </c>
      <c r="B1726" s="6" t="str">
        <f>"00399613"</f>
        <v>00399613</v>
      </c>
    </row>
    <row r="1727" spans="1:2" x14ac:dyDescent="0.25">
      <c r="A1727" s="6">
        <v>1722</v>
      </c>
      <c r="B1727" s="6" t="str">
        <f>"00399803"</f>
        <v>00399803</v>
      </c>
    </row>
    <row r="1728" spans="1:2" x14ac:dyDescent="0.25">
      <c r="A1728" s="6">
        <v>1723</v>
      </c>
      <c r="B1728" s="6" t="str">
        <f>"00399990"</f>
        <v>00399990</v>
      </c>
    </row>
    <row r="1729" spans="1:2" x14ac:dyDescent="0.25">
      <c r="A1729" s="6">
        <v>1724</v>
      </c>
      <c r="B1729" s="6" t="str">
        <f>"00400086"</f>
        <v>00400086</v>
      </c>
    </row>
    <row r="1730" spans="1:2" x14ac:dyDescent="0.25">
      <c r="A1730" s="6">
        <v>1725</v>
      </c>
      <c r="B1730" s="6" t="str">
        <f>"00400088"</f>
        <v>00400088</v>
      </c>
    </row>
    <row r="1731" spans="1:2" x14ac:dyDescent="0.25">
      <c r="A1731" s="6">
        <v>1726</v>
      </c>
      <c r="B1731" s="6" t="str">
        <f>"00400170"</f>
        <v>00400170</v>
      </c>
    </row>
    <row r="1732" spans="1:2" x14ac:dyDescent="0.25">
      <c r="A1732" s="6">
        <v>1727</v>
      </c>
      <c r="B1732" s="6" t="str">
        <f>"00400266"</f>
        <v>00400266</v>
      </c>
    </row>
    <row r="1733" spans="1:2" x14ac:dyDescent="0.25">
      <c r="A1733" s="6">
        <v>1728</v>
      </c>
      <c r="B1733" s="6" t="str">
        <f>"00400664"</f>
        <v>00400664</v>
      </c>
    </row>
    <row r="1734" spans="1:2" x14ac:dyDescent="0.25">
      <c r="A1734" s="6">
        <v>1729</v>
      </c>
      <c r="B1734" s="6" t="str">
        <f>"00400681"</f>
        <v>00400681</v>
      </c>
    </row>
    <row r="1735" spans="1:2" x14ac:dyDescent="0.25">
      <c r="A1735" s="6">
        <v>1730</v>
      </c>
      <c r="B1735" s="6" t="str">
        <f>"00400842"</f>
        <v>00400842</v>
      </c>
    </row>
    <row r="1736" spans="1:2" x14ac:dyDescent="0.25">
      <c r="A1736" s="6">
        <v>1731</v>
      </c>
      <c r="B1736" s="6" t="str">
        <f>"00400867"</f>
        <v>00400867</v>
      </c>
    </row>
    <row r="1737" spans="1:2" x14ac:dyDescent="0.25">
      <c r="A1737" s="6">
        <v>1732</v>
      </c>
      <c r="B1737" s="6" t="str">
        <f>"00400882"</f>
        <v>00400882</v>
      </c>
    </row>
    <row r="1738" spans="1:2" x14ac:dyDescent="0.25">
      <c r="A1738" s="6">
        <v>1733</v>
      </c>
      <c r="B1738" s="6" t="str">
        <f>"00401034"</f>
        <v>00401034</v>
      </c>
    </row>
    <row r="1739" spans="1:2" x14ac:dyDescent="0.25">
      <c r="A1739" s="6">
        <v>1734</v>
      </c>
      <c r="B1739" s="6" t="str">
        <f>"00401121"</f>
        <v>00401121</v>
      </c>
    </row>
    <row r="1740" spans="1:2" x14ac:dyDescent="0.25">
      <c r="A1740" s="6">
        <v>1735</v>
      </c>
      <c r="B1740" s="6" t="str">
        <f>"00401375"</f>
        <v>00401375</v>
      </c>
    </row>
    <row r="1741" spans="1:2" x14ac:dyDescent="0.25">
      <c r="A1741" s="6">
        <v>1736</v>
      </c>
      <c r="B1741" s="6" t="str">
        <f>"00401468"</f>
        <v>00401468</v>
      </c>
    </row>
    <row r="1742" spans="1:2" x14ac:dyDescent="0.25">
      <c r="A1742" s="6">
        <v>1737</v>
      </c>
      <c r="B1742" s="6" t="str">
        <f>"00401596"</f>
        <v>00401596</v>
      </c>
    </row>
    <row r="1743" spans="1:2" x14ac:dyDescent="0.25">
      <c r="A1743" s="6">
        <v>1738</v>
      </c>
      <c r="B1743" s="6" t="str">
        <f>"00401772"</f>
        <v>00401772</v>
      </c>
    </row>
    <row r="1744" spans="1:2" x14ac:dyDescent="0.25">
      <c r="A1744" s="6">
        <v>1739</v>
      </c>
      <c r="B1744" s="6" t="str">
        <f>"00401790"</f>
        <v>00401790</v>
      </c>
    </row>
    <row r="1745" spans="1:2" x14ac:dyDescent="0.25">
      <c r="A1745" s="6">
        <v>1740</v>
      </c>
      <c r="B1745" s="6" t="str">
        <f>"00402145"</f>
        <v>00402145</v>
      </c>
    </row>
    <row r="1746" spans="1:2" x14ac:dyDescent="0.25">
      <c r="A1746" s="6">
        <v>1741</v>
      </c>
      <c r="B1746" s="6" t="str">
        <f>"00402244"</f>
        <v>00402244</v>
      </c>
    </row>
    <row r="1747" spans="1:2" x14ac:dyDescent="0.25">
      <c r="A1747" s="6">
        <v>1742</v>
      </c>
      <c r="B1747" s="6" t="str">
        <f>"00402321"</f>
        <v>00402321</v>
      </c>
    </row>
    <row r="1748" spans="1:2" x14ac:dyDescent="0.25">
      <c r="A1748" s="6">
        <v>1743</v>
      </c>
      <c r="B1748" s="6" t="str">
        <f>"00402373"</f>
        <v>00402373</v>
      </c>
    </row>
    <row r="1749" spans="1:2" x14ac:dyDescent="0.25">
      <c r="A1749" s="6">
        <v>1744</v>
      </c>
      <c r="B1749" s="6" t="str">
        <f>"00402603"</f>
        <v>00402603</v>
      </c>
    </row>
    <row r="1750" spans="1:2" x14ac:dyDescent="0.25">
      <c r="A1750" s="6">
        <v>1745</v>
      </c>
      <c r="B1750" s="6" t="str">
        <f>"00402909"</f>
        <v>00402909</v>
      </c>
    </row>
    <row r="1751" spans="1:2" x14ac:dyDescent="0.25">
      <c r="A1751" s="6">
        <v>1746</v>
      </c>
      <c r="B1751" s="6" t="str">
        <f>"00403466"</f>
        <v>00403466</v>
      </c>
    </row>
    <row r="1752" spans="1:2" x14ac:dyDescent="0.25">
      <c r="A1752" s="6">
        <v>1747</v>
      </c>
      <c r="B1752" s="6" t="str">
        <f>"00403738"</f>
        <v>00403738</v>
      </c>
    </row>
    <row r="1753" spans="1:2" x14ac:dyDescent="0.25">
      <c r="A1753" s="6">
        <v>1748</v>
      </c>
      <c r="B1753" s="6" t="str">
        <f>"00403760"</f>
        <v>00403760</v>
      </c>
    </row>
    <row r="1754" spans="1:2" x14ac:dyDescent="0.25">
      <c r="A1754" s="6">
        <v>1749</v>
      </c>
      <c r="B1754" s="6" t="str">
        <f>"00404261"</f>
        <v>00404261</v>
      </c>
    </row>
    <row r="1755" spans="1:2" x14ac:dyDescent="0.25">
      <c r="A1755" s="6">
        <v>1750</v>
      </c>
      <c r="B1755" s="6" t="str">
        <f>"00404361"</f>
        <v>00404361</v>
      </c>
    </row>
    <row r="1756" spans="1:2" x14ac:dyDescent="0.25">
      <c r="A1756" s="6">
        <v>1751</v>
      </c>
      <c r="B1756" s="6" t="str">
        <f>"00404494"</f>
        <v>00404494</v>
      </c>
    </row>
    <row r="1757" spans="1:2" x14ac:dyDescent="0.25">
      <c r="A1757" s="6">
        <v>1752</v>
      </c>
      <c r="B1757" s="6" t="str">
        <f>"00404576"</f>
        <v>00404576</v>
      </c>
    </row>
    <row r="1758" spans="1:2" x14ac:dyDescent="0.25">
      <c r="A1758" s="6">
        <v>1753</v>
      </c>
      <c r="B1758" s="6" t="str">
        <f>"00404819"</f>
        <v>00404819</v>
      </c>
    </row>
    <row r="1759" spans="1:2" x14ac:dyDescent="0.25">
      <c r="A1759" s="6">
        <v>1754</v>
      </c>
      <c r="B1759" s="6" t="str">
        <f>"00404865"</f>
        <v>00404865</v>
      </c>
    </row>
    <row r="1760" spans="1:2" x14ac:dyDescent="0.25">
      <c r="A1760" s="6">
        <v>1755</v>
      </c>
      <c r="B1760" s="6" t="str">
        <f>"00404990"</f>
        <v>00404990</v>
      </c>
    </row>
    <row r="1761" spans="1:2" x14ac:dyDescent="0.25">
      <c r="A1761" s="6">
        <v>1756</v>
      </c>
      <c r="B1761" s="6" t="str">
        <f>"00405267"</f>
        <v>00405267</v>
      </c>
    </row>
    <row r="1762" spans="1:2" x14ac:dyDescent="0.25">
      <c r="A1762" s="6">
        <v>1757</v>
      </c>
      <c r="B1762" s="6" t="str">
        <f>"00405464"</f>
        <v>00405464</v>
      </c>
    </row>
    <row r="1763" spans="1:2" x14ac:dyDescent="0.25">
      <c r="A1763" s="6">
        <v>1758</v>
      </c>
      <c r="B1763" s="6" t="str">
        <f>"00405535"</f>
        <v>00405535</v>
      </c>
    </row>
    <row r="1764" spans="1:2" x14ac:dyDescent="0.25">
      <c r="A1764" s="6">
        <v>1759</v>
      </c>
      <c r="B1764" s="6" t="str">
        <f>"00405963"</f>
        <v>00405963</v>
      </c>
    </row>
    <row r="1765" spans="1:2" x14ac:dyDescent="0.25">
      <c r="A1765" s="6">
        <v>1760</v>
      </c>
      <c r="B1765" s="6" t="str">
        <f>"00406291"</f>
        <v>00406291</v>
      </c>
    </row>
    <row r="1766" spans="1:2" x14ac:dyDescent="0.25">
      <c r="A1766" s="6">
        <v>1761</v>
      </c>
      <c r="B1766" s="6" t="str">
        <f>"00406330"</f>
        <v>00406330</v>
      </c>
    </row>
    <row r="1767" spans="1:2" x14ac:dyDescent="0.25">
      <c r="A1767" s="6">
        <v>1762</v>
      </c>
      <c r="B1767" s="6" t="str">
        <f>"00406366"</f>
        <v>00406366</v>
      </c>
    </row>
    <row r="1768" spans="1:2" x14ac:dyDescent="0.25">
      <c r="A1768" s="6">
        <v>1763</v>
      </c>
      <c r="B1768" s="6" t="str">
        <f>"00406895"</f>
        <v>00406895</v>
      </c>
    </row>
    <row r="1769" spans="1:2" x14ac:dyDescent="0.25">
      <c r="A1769" s="6">
        <v>1764</v>
      </c>
      <c r="B1769" s="6" t="str">
        <f>"00407419"</f>
        <v>00407419</v>
      </c>
    </row>
    <row r="1770" spans="1:2" x14ac:dyDescent="0.25">
      <c r="A1770" s="6">
        <v>1765</v>
      </c>
      <c r="B1770" s="6" t="str">
        <f>"00407465"</f>
        <v>00407465</v>
      </c>
    </row>
    <row r="1771" spans="1:2" x14ac:dyDescent="0.25">
      <c r="A1771" s="6">
        <v>1766</v>
      </c>
      <c r="B1771" s="6" t="str">
        <f>"00407739"</f>
        <v>00407739</v>
      </c>
    </row>
    <row r="1772" spans="1:2" x14ac:dyDescent="0.25">
      <c r="A1772" s="6">
        <v>1767</v>
      </c>
      <c r="B1772" s="6" t="str">
        <f>"00407740"</f>
        <v>00407740</v>
      </c>
    </row>
    <row r="1773" spans="1:2" x14ac:dyDescent="0.25">
      <c r="A1773" s="6">
        <v>1768</v>
      </c>
      <c r="B1773" s="6" t="str">
        <f>"00407774"</f>
        <v>00407774</v>
      </c>
    </row>
    <row r="1774" spans="1:2" x14ac:dyDescent="0.25">
      <c r="A1774" s="6">
        <v>1769</v>
      </c>
      <c r="B1774" s="6" t="str">
        <f>"00409095"</f>
        <v>00409095</v>
      </c>
    </row>
    <row r="1775" spans="1:2" x14ac:dyDescent="0.25">
      <c r="A1775" s="6">
        <v>1770</v>
      </c>
      <c r="B1775" s="6" t="str">
        <f>"00409324"</f>
        <v>00409324</v>
      </c>
    </row>
    <row r="1776" spans="1:2" x14ac:dyDescent="0.25">
      <c r="A1776" s="6">
        <v>1771</v>
      </c>
      <c r="B1776" s="6" t="str">
        <f>"00409427"</f>
        <v>00409427</v>
      </c>
    </row>
    <row r="1777" spans="1:2" x14ac:dyDescent="0.25">
      <c r="A1777" s="6">
        <v>1772</v>
      </c>
      <c r="B1777" s="6" t="str">
        <f>"00409956"</f>
        <v>00409956</v>
      </c>
    </row>
    <row r="1778" spans="1:2" x14ac:dyDescent="0.25">
      <c r="A1778" s="6">
        <v>1773</v>
      </c>
      <c r="B1778" s="6" t="str">
        <f>"00409989"</f>
        <v>00409989</v>
      </c>
    </row>
    <row r="1779" spans="1:2" x14ac:dyDescent="0.25">
      <c r="A1779" s="6">
        <v>1774</v>
      </c>
      <c r="B1779" s="6" t="str">
        <f>"00410019"</f>
        <v>00410019</v>
      </c>
    </row>
    <row r="1780" spans="1:2" x14ac:dyDescent="0.25">
      <c r="A1780" s="6">
        <v>1775</v>
      </c>
      <c r="B1780" s="6" t="str">
        <f>"00410023"</f>
        <v>00410023</v>
      </c>
    </row>
    <row r="1781" spans="1:2" x14ac:dyDescent="0.25">
      <c r="A1781" s="6">
        <v>1776</v>
      </c>
      <c r="B1781" s="6" t="str">
        <f>"00411197"</f>
        <v>00411197</v>
      </c>
    </row>
    <row r="1782" spans="1:2" x14ac:dyDescent="0.25">
      <c r="A1782" s="6">
        <v>1777</v>
      </c>
      <c r="B1782" s="6" t="str">
        <f>"00415232"</f>
        <v>00415232</v>
      </c>
    </row>
    <row r="1783" spans="1:2" x14ac:dyDescent="0.25">
      <c r="A1783" s="6">
        <v>1778</v>
      </c>
      <c r="B1783" s="6" t="str">
        <f>"00415315"</f>
        <v>00415315</v>
      </c>
    </row>
    <row r="1784" spans="1:2" x14ac:dyDescent="0.25">
      <c r="A1784" s="6">
        <v>1779</v>
      </c>
      <c r="B1784" s="6" t="str">
        <f>"00415460"</f>
        <v>00415460</v>
      </c>
    </row>
    <row r="1785" spans="1:2" x14ac:dyDescent="0.25">
      <c r="A1785" s="6">
        <v>1780</v>
      </c>
      <c r="B1785" s="6" t="str">
        <f>"00415511"</f>
        <v>00415511</v>
      </c>
    </row>
    <row r="1786" spans="1:2" x14ac:dyDescent="0.25">
      <c r="A1786" s="6">
        <v>1781</v>
      </c>
      <c r="B1786" s="6" t="str">
        <f>"00415530"</f>
        <v>00415530</v>
      </c>
    </row>
    <row r="1787" spans="1:2" x14ac:dyDescent="0.25">
      <c r="A1787" s="6">
        <v>1782</v>
      </c>
      <c r="B1787" s="6" t="str">
        <f>"00415768"</f>
        <v>00415768</v>
      </c>
    </row>
    <row r="1788" spans="1:2" x14ac:dyDescent="0.25">
      <c r="A1788" s="6">
        <v>1783</v>
      </c>
      <c r="B1788" s="6" t="str">
        <f>"00415931"</f>
        <v>00415931</v>
      </c>
    </row>
    <row r="1789" spans="1:2" x14ac:dyDescent="0.25">
      <c r="A1789" s="6">
        <v>1784</v>
      </c>
      <c r="B1789" s="6" t="str">
        <f>"00416032"</f>
        <v>00416032</v>
      </c>
    </row>
    <row r="1790" spans="1:2" x14ac:dyDescent="0.25">
      <c r="A1790" s="6">
        <v>1785</v>
      </c>
      <c r="B1790" s="6" t="str">
        <f>"00416191"</f>
        <v>00416191</v>
      </c>
    </row>
    <row r="1791" spans="1:2" x14ac:dyDescent="0.25">
      <c r="A1791" s="6">
        <v>1786</v>
      </c>
      <c r="B1791" s="6" t="str">
        <f>"00416397"</f>
        <v>00416397</v>
      </c>
    </row>
    <row r="1792" spans="1:2" x14ac:dyDescent="0.25">
      <c r="A1792" s="6">
        <v>1787</v>
      </c>
      <c r="B1792" s="6" t="str">
        <f>"00416456"</f>
        <v>00416456</v>
      </c>
    </row>
    <row r="1793" spans="1:2" x14ac:dyDescent="0.25">
      <c r="A1793" s="6">
        <v>1788</v>
      </c>
      <c r="B1793" s="6" t="str">
        <f>"00416486"</f>
        <v>00416486</v>
      </c>
    </row>
    <row r="1794" spans="1:2" x14ac:dyDescent="0.25">
      <c r="A1794" s="6">
        <v>1789</v>
      </c>
      <c r="B1794" s="6" t="str">
        <f>"00416626"</f>
        <v>00416626</v>
      </c>
    </row>
    <row r="1795" spans="1:2" x14ac:dyDescent="0.25">
      <c r="A1795" s="6">
        <v>1790</v>
      </c>
      <c r="B1795" s="6" t="str">
        <f>"00416920"</f>
        <v>00416920</v>
      </c>
    </row>
    <row r="1796" spans="1:2" x14ac:dyDescent="0.25">
      <c r="A1796" s="6">
        <v>1791</v>
      </c>
      <c r="B1796" s="6" t="str">
        <f>"00417257"</f>
        <v>00417257</v>
      </c>
    </row>
    <row r="1797" spans="1:2" x14ac:dyDescent="0.25">
      <c r="A1797" s="6">
        <v>1792</v>
      </c>
      <c r="B1797" s="6" t="str">
        <f>"00417437"</f>
        <v>00417437</v>
      </c>
    </row>
    <row r="1798" spans="1:2" x14ac:dyDescent="0.25">
      <c r="A1798" s="6">
        <v>1793</v>
      </c>
      <c r="B1798" s="6" t="str">
        <f>"00417466"</f>
        <v>00417466</v>
      </c>
    </row>
    <row r="1799" spans="1:2" x14ac:dyDescent="0.25">
      <c r="A1799" s="6">
        <v>1794</v>
      </c>
      <c r="B1799" s="6" t="str">
        <f>"00417808"</f>
        <v>00417808</v>
      </c>
    </row>
    <row r="1800" spans="1:2" x14ac:dyDescent="0.25">
      <c r="A1800" s="6">
        <v>1795</v>
      </c>
      <c r="B1800" s="6" t="str">
        <f>"00418368"</f>
        <v>00418368</v>
      </c>
    </row>
    <row r="1801" spans="1:2" x14ac:dyDescent="0.25">
      <c r="A1801" s="6">
        <v>1796</v>
      </c>
      <c r="B1801" s="6" t="str">
        <f>"00418686"</f>
        <v>00418686</v>
      </c>
    </row>
    <row r="1802" spans="1:2" x14ac:dyDescent="0.25">
      <c r="A1802" s="6">
        <v>1797</v>
      </c>
      <c r="B1802" s="6" t="str">
        <f>"00418706"</f>
        <v>00418706</v>
      </c>
    </row>
    <row r="1803" spans="1:2" x14ac:dyDescent="0.25">
      <c r="A1803" s="6">
        <v>1798</v>
      </c>
      <c r="B1803" s="6" t="str">
        <f>"00418763"</f>
        <v>00418763</v>
      </c>
    </row>
    <row r="1804" spans="1:2" x14ac:dyDescent="0.25">
      <c r="A1804" s="6">
        <v>1799</v>
      </c>
      <c r="B1804" s="6" t="str">
        <f>"00418804"</f>
        <v>00418804</v>
      </c>
    </row>
    <row r="1805" spans="1:2" x14ac:dyDescent="0.25">
      <c r="A1805" s="6">
        <v>1800</v>
      </c>
      <c r="B1805" s="6" t="str">
        <f>"00418938"</f>
        <v>00418938</v>
      </c>
    </row>
    <row r="1806" spans="1:2" x14ac:dyDescent="0.25">
      <c r="A1806" s="6">
        <v>1801</v>
      </c>
      <c r="B1806" s="6" t="str">
        <f>"00419151"</f>
        <v>00419151</v>
      </c>
    </row>
    <row r="1807" spans="1:2" x14ac:dyDescent="0.25">
      <c r="A1807" s="6">
        <v>1802</v>
      </c>
      <c r="B1807" s="6" t="str">
        <f>"00419446"</f>
        <v>00419446</v>
      </c>
    </row>
    <row r="1808" spans="1:2" x14ac:dyDescent="0.25">
      <c r="A1808" s="6">
        <v>1803</v>
      </c>
      <c r="B1808" s="6" t="str">
        <f>"00419712"</f>
        <v>00419712</v>
      </c>
    </row>
    <row r="1809" spans="1:2" x14ac:dyDescent="0.25">
      <c r="A1809" s="6">
        <v>1804</v>
      </c>
      <c r="B1809" s="6" t="str">
        <f>"00419754"</f>
        <v>00419754</v>
      </c>
    </row>
    <row r="1810" spans="1:2" x14ac:dyDescent="0.25">
      <c r="A1810" s="6">
        <v>1805</v>
      </c>
      <c r="B1810" s="6" t="str">
        <f>"00420128"</f>
        <v>00420128</v>
      </c>
    </row>
    <row r="1811" spans="1:2" x14ac:dyDescent="0.25">
      <c r="A1811" s="6">
        <v>1806</v>
      </c>
      <c r="B1811" s="6" t="str">
        <f>"00420334"</f>
        <v>00420334</v>
      </c>
    </row>
    <row r="1812" spans="1:2" x14ac:dyDescent="0.25">
      <c r="A1812" s="6">
        <v>1807</v>
      </c>
      <c r="B1812" s="6" t="str">
        <f>"00420346"</f>
        <v>00420346</v>
      </c>
    </row>
    <row r="1813" spans="1:2" x14ac:dyDescent="0.25">
      <c r="A1813" s="6">
        <v>1808</v>
      </c>
      <c r="B1813" s="6" t="str">
        <f>"00420382"</f>
        <v>00420382</v>
      </c>
    </row>
    <row r="1814" spans="1:2" x14ac:dyDescent="0.25">
      <c r="A1814" s="6">
        <v>1809</v>
      </c>
      <c r="B1814" s="6" t="str">
        <f>"00420543"</f>
        <v>00420543</v>
      </c>
    </row>
    <row r="1815" spans="1:2" x14ac:dyDescent="0.25">
      <c r="A1815" s="6">
        <v>1810</v>
      </c>
      <c r="B1815" s="6" t="str">
        <f>"00420675"</f>
        <v>00420675</v>
      </c>
    </row>
    <row r="1816" spans="1:2" x14ac:dyDescent="0.25">
      <c r="A1816" s="6">
        <v>1811</v>
      </c>
      <c r="B1816" s="6" t="str">
        <f>"00420702"</f>
        <v>00420702</v>
      </c>
    </row>
    <row r="1817" spans="1:2" x14ac:dyDescent="0.25">
      <c r="A1817" s="6">
        <v>1812</v>
      </c>
      <c r="B1817" s="6" t="str">
        <f>"00420784"</f>
        <v>00420784</v>
      </c>
    </row>
    <row r="1818" spans="1:2" x14ac:dyDescent="0.25">
      <c r="A1818" s="6">
        <v>1813</v>
      </c>
      <c r="B1818" s="6" t="str">
        <f>"00421587"</f>
        <v>00421587</v>
      </c>
    </row>
    <row r="1819" spans="1:2" x14ac:dyDescent="0.25">
      <c r="A1819" s="6">
        <v>1814</v>
      </c>
      <c r="B1819" s="6" t="str">
        <f>"00421903"</f>
        <v>00421903</v>
      </c>
    </row>
    <row r="1820" spans="1:2" x14ac:dyDescent="0.25">
      <c r="A1820" s="6">
        <v>1815</v>
      </c>
      <c r="B1820" s="6" t="str">
        <f>"00422040"</f>
        <v>00422040</v>
      </c>
    </row>
    <row r="1821" spans="1:2" x14ac:dyDescent="0.25">
      <c r="A1821" s="6">
        <v>1816</v>
      </c>
      <c r="B1821" s="6" t="str">
        <f>"00422322"</f>
        <v>00422322</v>
      </c>
    </row>
    <row r="1822" spans="1:2" x14ac:dyDescent="0.25">
      <c r="A1822" s="6">
        <v>1817</v>
      </c>
      <c r="B1822" s="6" t="str">
        <f>"00422327"</f>
        <v>00422327</v>
      </c>
    </row>
    <row r="1823" spans="1:2" x14ac:dyDescent="0.25">
      <c r="A1823" s="6">
        <v>1818</v>
      </c>
      <c r="B1823" s="6" t="str">
        <f>"00422341"</f>
        <v>00422341</v>
      </c>
    </row>
    <row r="1824" spans="1:2" x14ac:dyDescent="0.25">
      <c r="A1824" s="6">
        <v>1819</v>
      </c>
      <c r="B1824" s="6" t="str">
        <f>"00422655"</f>
        <v>00422655</v>
      </c>
    </row>
    <row r="1825" spans="1:2" x14ac:dyDescent="0.25">
      <c r="A1825" s="6">
        <v>1820</v>
      </c>
      <c r="B1825" s="6" t="str">
        <f>"00423025"</f>
        <v>00423025</v>
      </c>
    </row>
    <row r="1826" spans="1:2" x14ac:dyDescent="0.25">
      <c r="A1826" s="6">
        <v>1821</v>
      </c>
      <c r="B1826" s="6" t="str">
        <f>"00423643"</f>
        <v>00423643</v>
      </c>
    </row>
    <row r="1827" spans="1:2" x14ac:dyDescent="0.25">
      <c r="A1827" s="6">
        <v>1822</v>
      </c>
      <c r="B1827" s="6" t="str">
        <f>"00423724"</f>
        <v>00423724</v>
      </c>
    </row>
    <row r="1828" spans="1:2" x14ac:dyDescent="0.25">
      <c r="A1828" s="6">
        <v>1823</v>
      </c>
      <c r="B1828" s="6" t="str">
        <f>"00424804"</f>
        <v>00424804</v>
      </c>
    </row>
    <row r="1829" spans="1:2" x14ac:dyDescent="0.25">
      <c r="A1829" s="6">
        <v>1824</v>
      </c>
      <c r="B1829" s="6" t="str">
        <f>"00424844"</f>
        <v>00424844</v>
      </c>
    </row>
    <row r="1830" spans="1:2" x14ac:dyDescent="0.25">
      <c r="A1830" s="6">
        <v>1825</v>
      </c>
      <c r="B1830" s="6" t="str">
        <f>"00424861"</f>
        <v>00424861</v>
      </c>
    </row>
    <row r="1831" spans="1:2" x14ac:dyDescent="0.25">
      <c r="A1831" s="6">
        <v>1826</v>
      </c>
      <c r="B1831" s="6" t="str">
        <f>"00425795"</f>
        <v>00425795</v>
      </c>
    </row>
    <row r="1832" spans="1:2" x14ac:dyDescent="0.25">
      <c r="A1832" s="6">
        <v>1827</v>
      </c>
      <c r="B1832" s="6" t="str">
        <f>"00426143"</f>
        <v>00426143</v>
      </c>
    </row>
    <row r="1833" spans="1:2" x14ac:dyDescent="0.25">
      <c r="A1833" s="6">
        <v>1828</v>
      </c>
      <c r="B1833" s="6" t="str">
        <f>"00426272"</f>
        <v>00426272</v>
      </c>
    </row>
    <row r="1834" spans="1:2" x14ac:dyDescent="0.25">
      <c r="A1834" s="6">
        <v>1829</v>
      </c>
      <c r="B1834" s="6" t="str">
        <f>"00426950"</f>
        <v>00426950</v>
      </c>
    </row>
    <row r="1835" spans="1:2" x14ac:dyDescent="0.25">
      <c r="A1835" s="6">
        <v>1830</v>
      </c>
      <c r="B1835" s="6" t="str">
        <f>"00426964"</f>
        <v>00426964</v>
      </c>
    </row>
    <row r="1836" spans="1:2" x14ac:dyDescent="0.25">
      <c r="A1836" s="6">
        <v>1831</v>
      </c>
      <c r="B1836" s="6" t="str">
        <f>"00427201"</f>
        <v>00427201</v>
      </c>
    </row>
    <row r="1837" spans="1:2" x14ac:dyDescent="0.25">
      <c r="A1837" s="6">
        <v>1832</v>
      </c>
      <c r="B1837" s="6" t="str">
        <f>"00427352"</f>
        <v>00427352</v>
      </c>
    </row>
    <row r="1838" spans="1:2" x14ac:dyDescent="0.25">
      <c r="A1838" s="6">
        <v>1833</v>
      </c>
      <c r="B1838" s="6" t="str">
        <f>"00427696"</f>
        <v>00427696</v>
      </c>
    </row>
    <row r="1839" spans="1:2" x14ac:dyDescent="0.25">
      <c r="A1839" s="6">
        <v>1834</v>
      </c>
      <c r="B1839" s="6" t="str">
        <f>"00427998"</f>
        <v>00427998</v>
      </c>
    </row>
    <row r="1840" spans="1:2" x14ac:dyDescent="0.25">
      <c r="A1840" s="6">
        <v>1835</v>
      </c>
      <c r="B1840" s="6" t="str">
        <f>"00428017"</f>
        <v>00428017</v>
      </c>
    </row>
    <row r="1841" spans="1:2" x14ac:dyDescent="0.25">
      <c r="A1841" s="6">
        <v>1836</v>
      </c>
      <c r="B1841" s="6" t="str">
        <f>"00428190"</f>
        <v>00428190</v>
      </c>
    </row>
    <row r="1842" spans="1:2" x14ac:dyDescent="0.25">
      <c r="A1842" s="6">
        <v>1837</v>
      </c>
      <c r="B1842" s="6" t="str">
        <f>"00428343"</f>
        <v>00428343</v>
      </c>
    </row>
    <row r="1843" spans="1:2" x14ac:dyDescent="0.25">
      <c r="A1843" s="6">
        <v>1838</v>
      </c>
      <c r="B1843" s="6" t="str">
        <f>"00428594"</f>
        <v>00428594</v>
      </c>
    </row>
    <row r="1844" spans="1:2" x14ac:dyDescent="0.25">
      <c r="A1844" s="6">
        <v>1839</v>
      </c>
      <c r="B1844" s="6" t="str">
        <f>"00428802"</f>
        <v>00428802</v>
      </c>
    </row>
    <row r="1845" spans="1:2" x14ac:dyDescent="0.25">
      <c r="A1845" s="6">
        <v>1840</v>
      </c>
      <c r="B1845" s="6" t="str">
        <f>"00429838"</f>
        <v>00429838</v>
      </c>
    </row>
    <row r="1846" spans="1:2" x14ac:dyDescent="0.25">
      <c r="A1846" s="6">
        <v>1841</v>
      </c>
      <c r="B1846" s="6" t="str">
        <f>"00430045"</f>
        <v>00430045</v>
      </c>
    </row>
    <row r="1847" spans="1:2" x14ac:dyDescent="0.25">
      <c r="A1847" s="6">
        <v>1842</v>
      </c>
      <c r="B1847" s="6" t="str">
        <f>"00430314"</f>
        <v>00430314</v>
      </c>
    </row>
    <row r="1848" spans="1:2" x14ac:dyDescent="0.25">
      <c r="A1848" s="6">
        <v>1843</v>
      </c>
      <c r="B1848" s="6" t="str">
        <f>"00431260"</f>
        <v>00431260</v>
      </c>
    </row>
    <row r="1849" spans="1:2" x14ac:dyDescent="0.25">
      <c r="A1849" s="6">
        <v>1844</v>
      </c>
      <c r="B1849" s="6" t="str">
        <f>"00431304"</f>
        <v>00431304</v>
      </c>
    </row>
    <row r="1850" spans="1:2" x14ac:dyDescent="0.25">
      <c r="A1850" s="6">
        <v>1845</v>
      </c>
      <c r="B1850" s="6" t="str">
        <f>"00431363"</f>
        <v>00431363</v>
      </c>
    </row>
    <row r="1851" spans="1:2" x14ac:dyDescent="0.25">
      <c r="A1851" s="6">
        <v>1846</v>
      </c>
      <c r="B1851" s="6" t="str">
        <f>"00431658"</f>
        <v>00431658</v>
      </c>
    </row>
    <row r="1852" spans="1:2" x14ac:dyDescent="0.25">
      <c r="A1852" s="6">
        <v>1847</v>
      </c>
      <c r="B1852" s="6" t="str">
        <f>"00432279"</f>
        <v>00432279</v>
      </c>
    </row>
    <row r="1853" spans="1:2" x14ac:dyDescent="0.25">
      <c r="A1853" s="6">
        <v>1848</v>
      </c>
      <c r="B1853" s="6" t="str">
        <f>"00433258"</f>
        <v>00433258</v>
      </c>
    </row>
    <row r="1854" spans="1:2" x14ac:dyDescent="0.25">
      <c r="A1854" s="6">
        <v>1849</v>
      </c>
      <c r="B1854" s="6" t="str">
        <f>"00433991"</f>
        <v>00433991</v>
      </c>
    </row>
    <row r="1855" spans="1:2" x14ac:dyDescent="0.25">
      <c r="A1855" s="6">
        <v>1850</v>
      </c>
      <c r="B1855" s="6" t="str">
        <f>"00434054"</f>
        <v>00434054</v>
      </c>
    </row>
    <row r="1856" spans="1:2" x14ac:dyDescent="0.25">
      <c r="A1856" s="6">
        <v>1851</v>
      </c>
      <c r="B1856" s="6" t="str">
        <f>"00434963"</f>
        <v>00434963</v>
      </c>
    </row>
    <row r="1857" spans="1:2" x14ac:dyDescent="0.25">
      <c r="A1857" s="6">
        <v>1852</v>
      </c>
      <c r="B1857" s="6" t="str">
        <f>"00435098"</f>
        <v>00435098</v>
      </c>
    </row>
    <row r="1858" spans="1:2" x14ac:dyDescent="0.25">
      <c r="A1858" s="6">
        <v>1853</v>
      </c>
      <c r="B1858" s="6" t="str">
        <f>"00435453"</f>
        <v>00435453</v>
      </c>
    </row>
    <row r="1859" spans="1:2" x14ac:dyDescent="0.25">
      <c r="A1859" s="6">
        <v>1854</v>
      </c>
      <c r="B1859" s="6" t="str">
        <f>"00436130"</f>
        <v>00436130</v>
      </c>
    </row>
    <row r="1860" spans="1:2" x14ac:dyDescent="0.25">
      <c r="A1860" s="6">
        <v>1855</v>
      </c>
      <c r="B1860" s="6" t="str">
        <f>"00436221"</f>
        <v>00436221</v>
      </c>
    </row>
    <row r="1861" spans="1:2" x14ac:dyDescent="0.25">
      <c r="A1861" s="6">
        <v>1856</v>
      </c>
      <c r="B1861" s="6" t="str">
        <f>"00436276"</f>
        <v>00436276</v>
      </c>
    </row>
    <row r="1862" spans="1:2" x14ac:dyDescent="0.25">
      <c r="A1862" s="6">
        <v>1857</v>
      </c>
      <c r="B1862" s="6" t="str">
        <f>"00436555"</f>
        <v>00436555</v>
      </c>
    </row>
    <row r="1863" spans="1:2" x14ac:dyDescent="0.25">
      <c r="A1863" s="6">
        <v>1858</v>
      </c>
      <c r="B1863" s="6" t="str">
        <f>"00436611"</f>
        <v>00436611</v>
      </c>
    </row>
    <row r="1864" spans="1:2" x14ac:dyDescent="0.25">
      <c r="A1864" s="6">
        <v>1859</v>
      </c>
      <c r="B1864" s="6" t="str">
        <f>"00437032"</f>
        <v>00437032</v>
      </c>
    </row>
    <row r="1865" spans="1:2" x14ac:dyDescent="0.25">
      <c r="A1865" s="6">
        <v>1860</v>
      </c>
      <c r="B1865" s="6" t="str">
        <f>"00437528"</f>
        <v>00437528</v>
      </c>
    </row>
    <row r="1866" spans="1:2" x14ac:dyDescent="0.25">
      <c r="A1866" s="6">
        <v>1861</v>
      </c>
      <c r="B1866" s="6" t="str">
        <f>"00437627"</f>
        <v>00437627</v>
      </c>
    </row>
    <row r="1867" spans="1:2" x14ac:dyDescent="0.25">
      <c r="A1867" s="6">
        <v>1862</v>
      </c>
      <c r="B1867" s="6" t="str">
        <f>"00437689"</f>
        <v>00437689</v>
      </c>
    </row>
    <row r="1868" spans="1:2" x14ac:dyDescent="0.25">
      <c r="A1868" s="6">
        <v>1863</v>
      </c>
      <c r="B1868" s="6" t="str">
        <f>"00437931"</f>
        <v>00437931</v>
      </c>
    </row>
    <row r="1869" spans="1:2" x14ac:dyDescent="0.25">
      <c r="A1869" s="6">
        <v>1864</v>
      </c>
      <c r="B1869" s="6" t="str">
        <f>"00438059"</f>
        <v>00438059</v>
      </c>
    </row>
    <row r="1870" spans="1:2" x14ac:dyDescent="0.25">
      <c r="A1870" s="6">
        <v>1865</v>
      </c>
      <c r="B1870" s="6" t="str">
        <f>"00438442"</f>
        <v>00438442</v>
      </c>
    </row>
    <row r="1871" spans="1:2" x14ac:dyDescent="0.25">
      <c r="A1871" s="6">
        <v>1866</v>
      </c>
      <c r="B1871" s="6" t="str">
        <f>"00438631"</f>
        <v>00438631</v>
      </c>
    </row>
    <row r="1872" spans="1:2" x14ac:dyDescent="0.25">
      <c r="A1872" s="6">
        <v>1867</v>
      </c>
      <c r="B1872" s="6" t="str">
        <f>"00438955"</f>
        <v>00438955</v>
      </c>
    </row>
    <row r="1873" spans="1:2" x14ac:dyDescent="0.25">
      <c r="A1873" s="6">
        <v>1868</v>
      </c>
      <c r="B1873" s="6" t="str">
        <f>"00439008"</f>
        <v>00439008</v>
      </c>
    </row>
    <row r="1874" spans="1:2" x14ac:dyDescent="0.25">
      <c r="A1874" s="6">
        <v>1869</v>
      </c>
      <c r="B1874" s="6" t="str">
        <f>"00439171"</f>
        <v>00439171</v>
      </c>
    </row>
    <row r="1875" spans="1:2" x14ac:dyDescent="0.25">
      <c r="A1875" s="6">
        <v>1870</v>
      </c>
      <c r="B1875" s="6" t="str">
        <f>"00439312"</f>
        <v>00439312</v>
      </c>
    </row>
    <row r="1876" spans="1:2" x14ac:dyDescent="0.25">
      <c r="A1876" s="6">
        <v>1871</v>
      </c>
      <c r="B1876" s="6" t="str">
        <f>"00439349"</f>
        <v>00439349</v>
      </c>
    </row>
    <row r="1877" spans="1:2" x14ac:dyDescent="0.25">
      <c r="A1877" s="6">
        <v>1872</v>
      </c>
      <c r="B1877" s="6" t="str">
        <f>"00439704"</f>
        <v>00439704</v>
      </c>
    </row>
    <row r="1878" spans="1:2" x14ac:dyDescent="0.25">
      <c r="A1878" s="6">
        <v>1873</v>
      </c>
      <c r="B1878" s="6" t="str">
        <f>"00439804"</f>
        <v>00439804</v>
      </c>
    </row>
    <row r="1879" spans="1:2" x14ac:dyDescent="0.25">
      <c r="A1879" s="6">
        <v>1874</v>
      </c>
      <c r="B1879" s="6" t="str">
        <f>"00439810"</f>
        <v>00439810</v>
      </c>
    </row>
    <row r="1880" spans="1:2" x14ac:dyDescent="0.25">
      <c r="A1880" s="6">
        <v>1875</v>
      </c>
      <c r="B1880" s="6" t="str">
        <f>"00439857"</f>
        <v>00439857</v>
      </c>
    </row>
    <row r="1881" spans="1:2" x14ac:dyDescent="0.25">
      <c r="A1881" s="6">
        <v>1876</v>
      </c>
      <c r="B1881" s="6" t="str">
        <f>"00440065"</f>
        <v>00440065</v>
      </c>
    </row>
    <row r="1882" spans="1:2" x14ac:dyDescent="0.25">
      <c r="A1882" s="6">
        <v>1877</v>
      </c>
      <c r="B1882" s="6" t="str">
        <f>"00440161"</f>
        <v>00440161</v>
      </c>
    </row>
    <row r="1883" spans="1:2" x14ac:dyDescent="0.25">
      <c r="A1883" s="6">
        <v>1878</v>
      </c>
      <c r="B1883" s="6" t="str">
        <f>"00440280"</f>
        <v>00440280</v>
      </c>
    </row>
    <row r="1884" spans="1:2" x14ac:dyDescent="0.25">
      <c r="A1884" s="6">
        <v>1879</v>
      </c>
      <c r="B1884" s="6" t="str">
        <f>"00440350"</f>
        <v>00440350</v>
      </c>
    </row>
    <row r="1885" spans="1:2" x14ac:dyDescent="0.25">
      <c r="A1885" s="6">
        <v>1880</v>
      </c>
      <c r="B1885" s="6" t="str">
        <f>"00440361"</f>
        <v>00440361</v>
      </c>
    </row>
    <row r="1886" spans="1:2" x14ac:dyDescent="0.25">
      <c r="A1886" s="6">
        <v>1881</v>
      </c>
      <c r="B1886" s="6" t="str">
        <f>"00440404"</f>
        <v>00440404</v>
      </c>
    </row>
    <row r="1887" spans="1:2" x14ac:dyDescent="0.25">
      <c r="A1887" s="6">
        <v>1882</v>
      </c>
      <c r="B1887" s="6" t="str">
        <f>"00441152"</f>
        <v>00441152</v>
      </c>
    </row>
    <row r="1888" spans="1:2" x14ac:dyDescent="0.25">
      <c r="A1888" s="6">
        <v>1883</v>
      </c>
      <c r="B1888" s="6" t="str">
        <f>"00441227"</f>
        <v>00441227</v>
      </c>
    </row>
    <row r="1889" spans="1:2" x14ac:dyDescent="0.25">
      <c r="A1889" s="6">
        <v>1884</v>
      </c>
      <c r="B1889" s="6" t="str">
        <f>"00441485"</f>
        <v>00441485</v>
      </c>
    </row>
    <row r="1890" spans="1:2" x14ac:dyDescent="0.25">
      <c r="A1890" s="6">
        <v>1885</v>
      </c>
      <c r="B1890" s="6" t="str">
        <f>"00441527"</f>
        <v>00441527</v>
      </c>
    </row>
    <row r="1891" spans="1:2" x14ac:dyDescent="0.25">
      <c r="A1891" s="6">
        <v>1886</v>
      </c>
      <c r="B1891" s="6" t="str">
        <f>"00441793"</f>
        <v>00441793</v>
      </c>
    </row>
    <row r="1892" spans="1:2" x14ac:dyDescent="0.25">
      <c r="A1892" s="6">
        <v>1887</v>
      </c>
      <c r="B1892" s="6" t="str">
        <f>"00442519"</f>
        <v>00442519</v>
      </c>
    </row>
    <row r="1893" spans="1:2" x14ac:dyDescent="0.25">
      <c r="A1893" s="6">
        <v>1888</v>
      </c>
      <c r="B1893" s="6" t="str">
        <f>"00443275"</f>
        <v>00443275</v>
      </c>
    </row>
    <row r="1894" spans="1:2" x14ac:dyDescent="0.25">
      <c r="A1894" s="6">
        <v>1889</v>
      </c>
      <c r="B1894" s="6" t="str">
        <f>"00443398"</f>
        <v>00443398</v>
      </c>
    </row>
    <row r="1895" spans="1:2" x14ac:dyDescent="0.25">
      <c r="A1895" s="6">
        <v>1890</v>
      </c>
      <c r="B1895" s="6" t="str">
        <f>"00443945"</f>
        <v>00443945</v>
      </c>
    </row>
    <row r="1896" spans="1:2" x14ac:dyDescent="0.25">
      <c r="A1896" s="6">
        <v>1891</v>
      </c>
      <c r="B1896" s="6" t="str">
        <f>"00444248"</f>
        <v>00444248</v>
      </c>
    </row>
    <row r="1897" spans="1:2" x14ac:dyDescent="0.25">
      <c r="A1897" s="6">
        <v>1892</v>
      </c>
      <c r="B1897" s="6" t="str">
        <f>"00444448"</f>
        <v>00444448</v>
      </c>
    </row>
    <row r="1898" spans="1:2" x14ac:dyDescent="0.25">
      <c r="A1898" s="6">
        <v>1893</v>
      </c>
      <c r="B1898" s="6" t="str">
        <f>"00444575"</f>
        <v>00444575</v>
      </c>
    </row>
    <row r="1899" spans="1:2" x14ac:dyDescent="0.25">
      <c r="A1899" s="6">
        <v>1894</v>
      </c>
      <c r="B1899" s="6" t="str">
        <f>"00445055"</f>
        <v>00445055</v>
      </c>
    </row>
    <row r="1900" spans="1:2" x14ac:dyDescent="0.25">
      <c r="A1900" s="6">
        <v>1895</v>
      </c>
      <c r="B1900" s="6" t="str">
        <f>"00445248"</f>
        <v>00445248</v>
      </c>
    </row>
    <row r="1901" spans="1:2" x14ac:dyDescent="0.25">
      <c r="A1901" s="6">
        <v>1896</v>
      </c>
      <c r="B1901" s="6" t="str">
        <f>"00446369"</f>
        <v>00446369</v>
      </c>
    </row>
    <row r="1902" spans="1:2" x14ac:dyDescent="0.25">
      <c r="A1902" s="6">
        <v>1897</v>
      </c>
      <c r="B1902" s="6" t="str">
        <f>"00446379"</f>
        <v>00446379</v>
      </c>
    </row>
    <row r="1903" spans="1:2" x14ac:dyDescent="0.25">
      <c r="A1903" s="6">
        <v>1898</v>
      </c>
      <c r="B1903" s="6" t="str">
        <f>"00446522"</f>
        <v>00446522</v>
      </c>
    </row>
    <row r="1904" spans="1:2" x14ac:dyDescent="0.25">
      <c r="A1904" s="6">
        <v>1899</v>
      </c>
      <c r="B1904" s="6" t="str">
        <f>"00446586"</f>
        <v>00446586</v>
      </c>
    </row>
    <row r="1905" spans="1:2" x14ac:dyDescent="0.25">
      <c r="A1905" s="6">
        <v>1900</v>
      </c>
      <c r="B1905" s="6" t="str">
        <f>"00446637"</f>
        <v>00446637</v>
      </c>
    </row>
    <row r="1906" spans="1:2" x14ac:dyDescent="0.25">
      <c r="A1906" s="6">
        <v>1901</v>
      </c>
      <c r="B1906" s="6" t="str">
        <f>"00447560"</f>
        <v>00447560</v>
      </c>
    </row>
    <row r="1907" spans="1:2" x14ac:dyDescent="0.25">
      <c r="A1907" s="6">
        <v>1902</v>
      </c>
      <c r="B1907" s="6" t="str">
        <f>"00447818"</f>
        <v>00447818</v>
      </c>
    </row>
    <row r="1908" spans="1:2" x14ac:dyDescent="0.25">
      <c r="A1908" s="6">
        <v>1903</v>
      </c>
      <c r="B1908" s="6" t="str">
        <f>"00447989"</f>
        <v>00447989</v>
      </c>
    </row>
    <row r="1909" spans="1:2" x14ac:dyDescent="0.25">
      <c r="A1909" s="6">
        <v>1904</v>
      </c>
      <c r="B1909" s="6" t="str">
        <f>"00448175"</f>
        <v>00448175</v>
      </c>
    </row>
    <row r="1910" spans="1:2" x14ac:dyDescent="0.25">
      <c r="A1910" s="6">
        <v>1905</v>
      </c>
      <c r="B1910" s="6" t="str">
        <f>"00448846"</f>
        <v>00448846</v>
      </c>
    </row>
    <row r="1911" spans="1:2" x14ac:dyDescent="0.25">
      <c r="A1911" s="6">
        <v>1906</v>
      </c>
      <c r="B1911" s="6" t="str">
        <f>"00449016"</f>
        <v>00449016</v>
      </c>
    </row>
    <row r="1912" spans="1:2" x14ac:dyDescent="0.25">
      <c r="A1912" s="6">
        <v>1907</v>
      </c>
      <c r="B1912" s="6" t="str">
        <f>"00449393"</f>
        <v>00449393</v>
      </c>
    </row>
    <row r="1913" spans="1:2" x14ac:dyDescent="0.25">
      <c r="A1913" s="6">
        <v>1908</v>
      </c>
      <c r="B1913" s="6" t="str">
        <f>"00449537"</f>
        <v>00449537</v>
      </c>
    </row>
    <row r="1914" spans="1:2" x14ac:dyDescent="0.25">
      <c r="A1914" s="6">
        <v>1909</v>
      </c>
      <c r="B1914" s="6" t="str">
        <f>"00449550"</f>
        <v>00449550</v>
      </c>
    </row>
    <row r="1915" spans="1:2" x14ac:dyDescent="0.25">
      <c r="A1915" s="6">
        <v>1910</v>
      </c>
      <c r="B1915" s="6" t="str">
        <f>"00450743"</f>
        <v>00450743</v>
      </c>
    </row>
    <row r="1916" spans="1:2" x14ac:dyDescent="0.25">
      <c r="A1916" s="6">
        <v>1911</v>
      </c>
      <c r="B1916" s="6" t="str">
        <f>"00450960"</f>
        <v>00450960</v>
      </c>
    </row>
    <row r="1917" spans="1:2" x14ac:dyDescent="0.25">
      <c r="A1917" s="6">
        <v>1912</v>
      </c>
      <c r="B1917" s="6" t="str">
        <f>"00451030"</f>
        <v>00451030</v>
      </c>
    </row>
    <row r="1918" spans="1:2" x14ac:dyDescent="0.25">
      <c r="A1918" s="6">
        <v>1913</v>
      </c>
      <c r="B1918" s="6" t="str">
        <f>"00451088"</f>
        <v>00451088</v>
      </c>
    </row>
    <row r="1919" spans="1:2" x14ac:dyDescent="0.25">
      <c r="A1919" s="6">
        <v>1914</v>
      </c>
      <c r="B1919" s="6" t="str">
        <f>"00451405"</f>
        <v>00451405</v>
      </c>
    </row>
    <row r="1920" spans="1:2" x14ac:dyDescent="0.25">
      <c r="A1920" s="6">
        <v>1915</v>
      </c>
      <c r="B1920" s="6" t="str">
        <f>"00451957"</f>
        <v>00451957</v>
      </c>
    </row>
    <row r="1921" spans="1:2" x14ac:dyDescent="0.25">
      <c r="A1921" s="6">
        <v>1916</v>
      </c>
      <c r="B1921" s="6" t="str">
        <f>"00452241"</f>
        <v>00452241</v>
      </c>
    </row>
    <row r="1922" spans="1:2" x14ac:dyDescent="0.25">
      <c r="A1922" s="6">
        <v>1917</v>
      </c>
      <c r="B1922" s="6" t="str">
        <f>"00452277"</f>
        <v>00452277</v>
      </c>
    </row>
    <row r="1923" spans="1:2" x14ac:dyDescent="0.25">
      <c r="A1923" s="6">
        <v>1918</v>
      </c>
      <c r="B1923" s="6" t="str">
        <f>"00452385"</f>
        <v>00452385</v>
      </c>
    </row>
    <row r="1924" spans="1:2" x14ac:dyDescent="0.25">
      <c r="A1924" s="6">
        <v>1919</v>
      </c>
      <c r="B1924" s="6" t="str">
        <f>"00452403"</f>
        <v>00452403</v>
      </c>
    </row>
    <row r="1925" spans="1:2" x14ac:dyDescent="0.25">
      <c r="A1925" s="6">
        <v>1920</v>
      </c>
      <c r="B1925" s="6" t="str">
        <f>"00452578"</f>
        <v>00452578</v>
      </c>
    </row>
    <row r="1926" spans="1:2" x14ac:dyDescent="0.25">
      <c r="A1926" s="6">
        <v>1921</v>
      </c>
      <c r="B1926" s="6" t="str">
        <f>"00452589"</f>
        <v>00452589</v>
      </c>
    </row>
    <row r="1927" spans="1:2" x14ac:dyDescent="0.25">
      <c r="A1927" s="6">
        <v>1922</v>
      </c>
      <c r="B1927" s="6" t="str">
        <f>"00453359"</f>
        <v>00453359</v>
      </c>
    </row>
    <row r="1928" spans="1:2" x14ac:dyDescent="0.25">
      <c r="A1928" s="6">
        <v>1923</v>
      </c>
      <c r="B1928" s="6" t="str">
        <f>"00453491"</f>
        <v>00453491</v>
      </c>
    </row>
    <row r="1929" spans="1:2" x14ac:dyDescent="0.25">
      <c r="A1929" s="6">
        <v>1924</v>
      </c>
      <c r="B1929" s="6" t="str">
        <f>"00454739"</f>
        <v>00454739</v>
      </c>
    </row>
    <row r="1930" spans="1:2" x14ac:dyDescent="0.25">
      <c r="A1930" s="6">
        <v>1925</v>
      </c>
      <c r="B1930" s="6" t="str">
        <f>"00454909"</f>
        <v>00454909</v>
      </c>
    </row>
    <row r="1931" spans="1:2" x14ac:dyDescent="0.25">
      <c r="A1931" s="6">
        <v>1926</v>
      </c>
      <c r="B1931" s="6" t="str">
        <f>"00455795"</f>
        <v>00455795</v>
      </c>
    </row>
    <row r="1932" spans="1:2" x14ac:dyDescent="0.25">
      <c r="A1932" s="6">
        <v>1927</v>
      </c>
      <c r="B1932" s="6" t="str">
        <f>"00456076"</f>
        <v>00456076</v>
      </c>
    </row>
    <row r="1933" spans="1:2" x14ac:dyDescent="0.25">
      <c r="A1933" s="6">
        <v>1928</v>
      </c>
      <c r="B1933" s="6" t="str">
        <f>"00456313"</f>
        <v>00456313</v>
      </c>
    </row>
    <row r="1934" spans="1:2" x14ac:dyDescent="0.25">
      <c r="A1934" s="6">
        <v>1929</v>
      </c>
      <c r="B1934" s="6" t="str">
        <f>"00456465"</f>
        <v>00456465</v>
      </c>
    </row>
    <row r="1935" spans="1:2" x14ac:dyDescent="0.25">
      <c r="A1935" s="6">
        <v>1930</v>
      </c>
      <c r="B1935" s="6" t="str">
        <f>"00456582"</f>
        <v>00456582</v>
      </c>
    </row>
    <row r="1936" spans="1:2" x14ac:dyDescent="0.25">
      <c r="A1936" s="6">
        <v>1931</v>
      </c>
      <c r="B1936" s="6" t="str">
        <f>"00456601"</f>
        <v>00456601</v>
      </c>
    </row>
    <row r="1937" spans="1:2" x14ac:dyDescent="0.25">
      <c r="A1937" s="6">
        <v>1932</v>
      </c>
      <c r="B1937" s="6" t="str">
        <f>"00456829"</f>
        <v>00456829</v>
      </c>
    </row>
    <row r="1938" spans="1:2" x14ac:dyDescent="0.25">
      <c r="A1938" s="6">
        <v>1933</v>
      </c>
      <c r="B1938" s="6" t="str">
        <f>"00456891"</f>
        <v>00456891</v>
      </c>
    </row>
    <row r="1939" spans="1:2" x14ac:dyDescent="0.25">
      <c r="A1939" s="6">
        <v>1934</v>
      </c>
      <c r="B1939" s="6" t="str">
        <f>"00456902"</f>
        <v>00456902</v>
      </c>
    </row>
    <row r="1940" spans="1:2" x14ac:dyDescent="0.25">
      <c r="A1940" s="6">
        <v>1935</v>
      </c>
      <c r="B1940" s="6" t="str">
        <f>"00456903"</f>
        <v>00456903</v>
      </c>
    </row>
    <row r="1941" spans="1:2" x14ac:dyDescent="0.25">
      <c r="A1941" s="6">
        <v>1936</v>
      </c>
      <c r="B1941" s="6" t="str">
        <f>"00457049"</f>
        <v>00457049</v>
      </c>
    </row>
    <row r="1942" spans="1:2" x14ac:dyDescent="0.25">
      <c r="A1942" s="6">
        <v>1937</v>
      </c>
      <c r="B1942" s="6" t="str">
        <f>"00457052"</f>
        <v>00457052</v>
      </c>
    </row>
    <row r="1943" spans="1:2" x14ac:dyDescent="0.25">
      <c r="A1943" s="6">
        <v>1938</v>
      </c>
      <c r="B1943" s="6" t="str">
        <f>"00457783"</f>
        <v>00457783</v>
      </c>
    </row>
    <row r="1944" spans="1:2" x14ac:dyDescent="0.25">
      <c r="A1944" s="6">
        <v>1939</v>
      </c>
      <c r="B1944" s="6" t="str">
        <f>"00458063"</f>
        <v>00458063</v>
      </c>
    </row>
    <row r="1945" spans="1:2" x14ac:dyDescent="0.25">
      <c r="A1945" s="6">
        <v>1940</v>
      </c>
      <c r="B1945" s="6" t="str">
        <f>"00458065"</f>
        <v>00458065</v>
      </c>
    </row>
    <row r="1946" spans="1:2" x14ac:dyDescent="0.25">
      <c r="A1946" s="6">
        <v>1941</v>
      </c>
      <c r="B1946" s="6" t="str">
        <f>"00458086"</f>
        <v>00458086</v>
      </c>
    </row>
    <row r="1947" spans="1:2" x14ac:dyDescent="0.25">
      <c r="A1947" s="6">
        <v>1942</v>
      </c>
      <c r="B1947" s="6" t="str">
        <f>"00458224"</f>
        <v>00458224</v>
      </c>
    </row>
    <row r="1948" spans="1:2" x14ac:dyDescent="0.25">
      <c r="A1948" s="6">
        <v>1943</v>
      </c>
      <c r="B1948" s="6" t="str">
        <f>"00458451"</f>
        <v>00458451</v>
      </c>
    </row>
    <row r="1949" spans="1:2" x14ac:dyDescent="0.25">
      <c r="A1949" s="6">
        <v>1944</v>
      </c>
      <c r="B1949" s="6" t="str">
        <f>"00458561"</f>
        <v>00458561</v>
      </c>
    </row>
    <row r="1950" spans="1:2" x14ac:dyDescent="0.25">
      <c r="A1950" s="6">
        <v>1945</v>
      </c>
      <c r="B1950" s="6" t="str">
        <f>"00458704"</f>
        <v>00458704</v>
      </c>
    </row>
    <row r="1951" spans="1:2" x14ac:dyDescent="0.25">
      <c r="A1951" s="6">
        <v>1946</v>
      </c>
      <c r="B1951" s="6" t="str">
        <f>"00459009"</f>
        <v>00459009</v>
      </c>
    </row>
    <row r="1952" spans="1:2" x14ac:dyDescent="0.25">
      <c r="A1952" s="6">
        <v>1947</v>
      </c>
      <c r="B1952" s="6" t="str">
        <f>"00460065"</f>
        <v>00460065</v>
      </c>
    </row>
    <row r="1953" spans="1:2" x14ac:dyDescent="0.25">
      <c r="A1953" s="6">
        <v>1948</v>
      </c>
      <c r="B1953" s="6" t="str">
        <f>"00461412"</f>
        <v>00461412</v>
      </c>
    </row>
    <row r="1954" spans="1:2" x14ac:dyDescent="0.25">
      <c r="A1954" s="6">
        <v>1949</v>
      </c>
      <c r="B1954" s="6" t="str">
        <f>"00462340"</f>
        <v>00462340</v>
      </c>
    </row>
    <row r="1955" spans="1:2" x14ac:dyDescent="0.25">
      <c r="A1955" s="6">
        <v>1950</v>
      </c>
      <c r="B1955" s="6" t="str">
        <f>"00462569"</f>
        <v>00462569</v>
      </c>
    </row>
    <row r="1956" spans="1:2" x14ac:dyDescent="0.25">
      <c r="A1956" s="6">
        <v>1951</v>
      </c>
      <c r="B1956" s="6" t="str">
        <f>"00462726"</f>
        <v>00462726</v>
      </c>
    </row>
    <row r="1957" spans="1:2" x14ac:dyDescent="0.25">
      <c r="A1957" s="6">
        <v>1952</v>
      </c>
      <c r="B1957" s="6" t="str">
        <f>"00463062"</f>
        <v>00463062</v>
      </c>
    </row>
    <row r="1958" spans="1:2" x14ac:dyDescent="0.25">
      <c r="A1958" s="6">
        <v>1953</v>
      </c>
      <c r="B1958" s="6" t="str">
        <f>"00463096"</f>
        <v>00463096</v>
      </c>
    </row>
    <row r="1959" spans="1:2" x14ac:dyDescent="0.25">
      <c r="A1959" s="6">
        <v>1954</v>
      </c>
      <c r="B1959" s="6" t="str">
        <f>"00463555"</f>
        <v>00463555</v>
      </c>
    </row>
    <row r="1960" spans="1:2" x14ac:dyDescent="0.25">
      <c r="A1960" s="6">
        <v>1955</v>
      </c>
      <c r="B1960" s="6" t="str">
        <f>"00463637"</f>
        <v>00463637</v>
      </c>
    </row>
    <row r="1961" spans="1:2" x14ac:dyDescent="0.25">
      <c r="A1961" s="6">
        <v>1956</v>
      </c>
      <c r="B1961" s="6" t="str">
        <f>"00463891"</f>
        <v>00463891</v>
      </c>
    </row>
    <row r="1962" spans="1:2" x14ac:dyDescent="0.25">
      <c r="A1962" s="6">
        <v>1957</v>
      </c>
      <c r="B1962" s="6" t="str">
        <f>"00464491"</f>
        <v>00464491</v>
      </c>
    </row>
    <row r="1963" spans="1:2" x14ac:dyDescent="0.25">
      <c r="A1963" s="6">
        <v>1958</v>
      </c>
      <c r="B1963" s="6" t="str">
        <f>"00465680"</f>
        <v>00465680</v>
      </c>
    </row>
    <row r="1964" spans="1:2" x14ac:dyDescent="0.25">
      <c r="A1964" s="6">
        <v>1959</v>
      </c>
      <c r="B1964" s="6" t="str">
        <f>"00465755"</f>
        <v>00465755</v>
      </c>
    </row>
    <row r="1965" spans="1:2" x14ac:dyDescent="0.25">
      <c r="A1965" s="6">
        <v>1960</v>
      </c>
      <c r="B1965" s="6" t="str">
        <f>"00465804"</f>
        <v>00465804</v>
      </c>
    </row>
    <row r="1966" spans="1:2" x14ac:dyDescent="0.25">
      <c r="A1966" s="6">
        <v>1961</v>
      </c>
      <c r="B1966" s="6" t="str">
        <f>"00466022"</f>
        <v>00466022</v>
      </c>
    </row>
    <row r="1967" spans="1:2" x14ac:dyDescent="0.25">
      <c r="A1967" s="6">
        <v>1962</v>
      </c>
      <c r="B1967" s="6" t="str">
        <f>"00466216"</f>
        <v>00466216</v>
      </c>
    </row>
    <row r="1968" spans="1:2" x14ac:dyDescent="0.25">
      <c r="A1968" s="6">
        <v>1963</v>
      </c>
      <c r="B1968" s="6" t="str">
        <f>"00467051"</f>
        <v>00467051</v>
      </c>
    </row>
    <row r="1969" spans="1:2" x14ac:dyDescent="0.25">
      <c r="A1969" s="6">
        <v>1964</v>
      </c>
      <c r="B1969" s="6" t="str">
        <f>"00467169"</f>
        <v>00467169</v>
      </c>
    </row>
    <row r="1970" spans="1:2" x14ac:dyDescent="0.25">
      <c r="A1970" s="6">
        <v>1965</v>
      </c>
      <c r="B1970" s="6" t="str">
        <f>"00468380"</f>
        <v>00468380</v>
      </c>
    </row>
    <row r="1971" spans="1:2" x14ac:dyDescent="0.25">
      <c r="A1971" s="6">
        <v>1966</v>
      </c>
      <c r="B1971" s="6" t="str">
        <f>"00469075"</f>
        <v>00469075</v>
      </c>
    </row>
    <row r="1972" spans="1:2" x14ac:dyDescent="0.25">
      <c r="A1972" s="6">
        <v>1967</v>
      </c>
      <c r="B1972" s="6" t="str">
        <f>"00469585"</f>
        <v>00469585</v>
      </c>
    </row>
    <row r="1973" spans="1:2" x14ac:dyDescent="0.25">
      <c r="A1973" s="6">
        <v>1968</v>
      </c>
      <c r="B1973" s="6" t="str">
        <f>"00469732"</f>
        <v>00469732</v>
      </c>
    </row>
    <row r="1974" spans="1:2" x14ac:dyDescent="0.25">
      <c r="A1974" s="6">
        <v>1969</v>
      </c>
      <c r="B1974" s="6" t="str">
        <f>"00470340"</f>
        <v>00470340</v>
      </c>
    </row>
    <row r="1975" spans="1:2" x14ac:dyDescent="0.25">
      <c r="A1975" s="6">
        <v>1970</v>
      </c>
      <c r="B1975" s="6" t="str">
        <f>"00470384"</f>
        <v>00470384</v>
      </c>
    </row>
    <row r="1976" spans="1:2" x14ac:dyDescent="0.25">
      <c r="A1976" s="6">
        <v>1971</v>
      </c>
      <c r="B1976" s="6" t="str">
        <f>"00470469"</f>
        <v>00470469</v>
      </c>
    </row>
    <row r="1977" spans="1:2" x14ac:dyDescent="0.25">
      <c r="A1977" s="6">
        <v>1972</v>
      </c>
      <c r="B1977" s="6" t="str">
        <f>"00470488"</f>
        <v>00470488</v>
      </c>
    </row>
    <row r="1978" spans="1:2" x14ac:dyDescent="0.25">
      <c r="A1978" s="6">
        <v>1973</v>
      </c>
      <c r="B1978" s="6" t="str">
        <f>"00470542"</f>
        <v>00470542</v>
      </c>
    </row>
    <row r="1979" spans="1:2" x14ac:dyDescent="0.25">
      <c r="A1979" s="6">
        <v>1974</v>
      </c>
      <c r="B1979" s="6" t="str">
        <f>"00470595"</f>
        <v>00470595</v>
      </c>
    </row>
    <row r="1980" spans="1:2" x14ac:dyDescent="0.25">
      <c r="A1980" s="6">
        <v>1975</v>
      </c>
      <c r="B1980" s="6" t="str">
        <f>"00470830"</f>
        <v>00470830</v>
      </c>
    </row>
    <row r="1981" spans="1:2" x14ac:dyDescent="0.25">
      <c r="A1981" s="6">
        <v>1976</v>
      </c>
      <c r="B1981" s="6" t="str">
        <f>"00470834"</f>
        <v>00470834</v>
      </c>
    </row>
    <row r="1982" spans="1:2" x14ac:dyDescent="0.25">
      <c r="A1982" s="6">
        <v>1977</v>
      </c>
      <c r="B1982" s="6" t="str">
        <f>"00470901"</f>
        <v>00470901</v>
      </c>
    </row>
    <row r="1983" spans="1:2" x14ac:dyDescent="0.25">
      <c r="A1983" s="6">
        <v>1978</v>
      </c>
      <c r="B1983" s="6" t="str">
        <f>"00471132"</f>
        <v>00471132</v>
      </c>
    </row>
    <row r="1984" spans="1:2" x14ac:dyDescent="0.25">
      <c r="A1984" s="6">
        <v>1979</v>
      </c>
      <c r="B1984" s="6" t="str">
        <f>"00471518"</f>
        <v>00471518</v>
      </c>
    </row>
    <row r="1985" spans="1:2" x14ac:dyDescent="0.25">
      <c r="A1985" s="6">
        <v>1980</v>
      </c>
      <c r="B1985" s="6" t="str">
        <f>"00471559"</f>
        <v>00471559</v>
      </c>
    </row>
    <row r="1986" spans="1:2" x14ac:dyDescent="0.25">
      <c r="A1986" s="6">
        <v>1981</v>
      </c>
      <c r="B1986" s="6" t="str">
        <f>"00471785"</f>
        <v>00471785</v>
      </c>
    </row>
    <row r="1987" spans="1:2" x14ac:dyDescent="0.25">
      <c r="A1987" s="6">
        <v>1982</v>
      </c>
      <c r="B1987" s="6" t="str">
        <f>"00472526"</f>
        <v>00472526</v>
      </c>
    </row>
    <row r="1988" spans="1:2" x14ac:dyDescent="0.25">
      <c r="A1988" s="6">
        <v>1983</v>
      </c>
      <c r="B1988" s="6" t="str">
        <f>"00472911"</f>
        <v>00472911</v>
      </c>
    </row>
    <row r="1989" spans="1:2" x14ac:dyDescent="0.25">
      <c r="A1989" s="6">
        <v>1984</v>
      </c>
      <c r="B1989" s="6" t="str">
        <f>"00473032"</f>
        <v>00473032</v>
      </c>
    </row>
    <row r="1990" spans="1:2" x14ac:dyDescent="0.25">
      <c r="A1990" s="6">
        <v>1985</v>
      </c>
      <c r="B1990" s="6" t="str">
        <f>"00473768"</f>
        <v>00473768</v>
      </c>
    </row>
    <row r="1991" spans="1:2" x14ac:dyDescent="0.25">
      <c r="A1991" s="6">
        <v>1986</v>
      </c>
      <c r="B1991" s="6" t="str">
        <f>"00474141"</f>
        <v>00474141</v>
      </c>
    </row>
    <row r="1992" spans="1:2" x14ac:dyDescent="0.25">
      <c r="A1992" s="6">
        <v>1987</v>
      </c>
      <c r="B1992" s="6" t="str">
        <f>"00474756"</f>
        <v>00474756</v>
      </c>
    </row>
    <row r="1993" spans="1:2" x14ac:dyDescent="0.25">
      <c r="A1993" s="6">
        <v>1988</v>
      </c>
      <c r="B1993" s="6" t="str">
        <f>"00474927"</f>
        <v>00474927</v>
      </c>
    </row>
    <row r="1994" spans="1:2" x14ac:dyDescent="0.25">
      <c r="A1994" s="6">
        <v>1989</v>
      </c>
      <c r="B1994" s="6" t="str">
        <f>"00475158"</f>
        <v>00475158</v>
      </c>
    </row>
    <row r="1995" spans="1:2" x14ac:dyDescent="0.25">
      <c r="A1995" s="6">
        <v>1990</v>
      </c>
      <c r="B1995" s="6" t="str">
        <f>"00475305"</f>
        <v>00475305</v>
      </c>
    </row>
    <row r="1996" spans="1:2" x14ac:dyDescent="0.25">
      <c r="A1996" s="6">
        <v>1991</v>
      </c>
      <c r="B1996" s="6" t="str">
        <f>"00475600"</f>
        <v>00475600</v>
      </c>
    </row>
    <row r="1997" spans="1:2" x14ac:dyDescent="0.25">
      <c r="A1997" s="6">
        <v>1992</v>
      </c>
      <c r="B1997" s="6" t="str">
        <f>"00475770"</f>
        <v>00475770</v>
      </c>
    </row>
    <row r="1998" spans="1:2" x14ac:dyDescent="0.25">
      <c r="A1998" s="6">
        <v>1993</v>
      </c>
      <c r="B1998" s="6" t="str">
        <f>"00475885"</f>
        <v>00475885</v>
      </c>
    </row>
    <row r="1999" spans="1:2" x14ac:dyDescent="0.25">
      <c r="A1999" s="6">
        <v>1994</v>
      </c>
      <c r="B1999" s="6" t="str">
        <f>"00475955"</f>
        <v>00475955</v>
      </c>
    </row>
    <row r="2000" spans="1:2" x14ac:dyDescent="0.25">
      <c r="A2000" s="6">
        <v>1995</v>
      </c>
      <c r="B2000" s="6" t="str">
        <f>"00476846"</f>
        <v>00476846</v>
      </c>
    </row>
    <row r="2001" spans="1:2" x14ac:dyDescent="0.25">
      <c r="A2001" s="6">
        <v>1996</v>
      </c>
      <c r="B2001" s="6" t="str">
        <f>"00477176"</f>
        <v>00477176</v>
      </c>
    </row>
    <row r="2002" spans="1:2" x14ac:dyDescent="0.25">
      <c r="A2002" s="6">
        <v>1997</v>
      </c>
      <c r="B2002" s="6" t="str">
        <f>"00477499"</f>
        <v>00477499</v>
      </c>
    </row>
    <row r="2003" spans="1:2" x14ac:dyDescent="0.25">
      <c r="A2003" s="6">
        <v>1998</v>
      </c>
      <c r="B2003" s="6" t="str">
        <f>"00477806"</f>
        <v>00477806</v>
      </c>
    </row>
    <row r="2004" spans="1:2" x14ac:dyDescent="0.25">
      <c r="A2004" s="6">
        <v>1999</v>
      </c>
      <c r="B2004" s="6" t="str">
        <f>"00477820"</f>
        <v>00477820</v>
      </c>
    </row>
    <row r="2005" spans="1:2" x14ac:dyDescent="0.25">
      <c r="A2005" s="6">
        <v>2000</v>
      </c>
      <c r="B2005" s="6" t="str">
        <f>"00477889"</f>
        <v>00477889</v>
      </c>
    </row>
    <row r="2006" spans="1:2" x14ac:dyDescent="0.25">
      <c r="A2006" s="6">
        <v>2001</v>
      </c>
      <c r="B2006" s="6" t="str">
        <f>"00477913"</f>
        <v>00477913</v>
      </c>
    </row>
    <row r="2007" spans="1:2" x14ac:dyDescent="0.25">
      <c r="A2007" s="6">
        <v>2002</v>
      </c>
      <c r="B2007" s="6" t="str">
        <f>"00478378"</f>
        <v>00478378</v>
      </c>
    </row>
    <row r="2008" spans="1:2" x14ac:dyDescent="0.25">
      <c r="A2008" s="6">
        <v>2003</v>
      </c>
      <c r="B2008" s="6" t="str">
        <f>"00478810"</f>
        <v>00478810</v>
      </c>
    </row>
    <row r="2009" spans="1:2" x14ac:dyDescent="0.25">
      <c r="A2009" s="6">
        <v>2004</v>
      </c>
      <c r="B2009" s="6" t="str">
        <f>"00479327"</f>
        <v>00479327</v>
      </c>
    </row>
    <row r="2010" spans="1:2" x14ac:dyDescent="0.25">
      <c r="A2010" s="6">
        <v>2005</v>
      </c>
      <c r="B2010" s="6" t="str">
        <f>"00479559"</f>
        <v>00479559</v>
      </c>
    </row>
    <row r="2011" spans="1:2" x14ac:dyDescent="0.25">
      <c r="A2011" s="6">
        <v>2006</v>
      </c>
      <c r="B2011" s="6" t="str">
        <f>"00479613"</f>
        <v>00479613</v>
      </c>
    </row>
    <row r="2012" spans="1:2" x14ac:dyDescent="0.25">
      <c r="A2012" s="6">
        <v>2007</v>
      </c>
      <c r="B2012" s="6" t="str">
        <f>"00480440"</f>
        <v>00480440</v>
      </c>
    </row>
    <row r="2013" spans="1:2" x14ac:dyDescent="0.25">
      <c r="A2013" s="6">
        <v>2008</v>
      </c>
      <c r="B2013" s="6" t="str">
        <f>"00480704"</f>
        <v>00480704</v>
      </c>
    </row>
    <row r="2014" spans="1:2" x14ac:dyDescent="0.25">
      <c r="A2014" s="6">
        <v>2009</v>
      </c>
      <c r="B2014" s="6" t="str">
        <f>"00481493"</f>
        <v>00481493</v>
      </c>
    </row>
    <row r="2015" spans="1:2" x14ac:dyDescent="0.25">
      <c r="A2015" s="6">
        <v>2010</v>
      </c>
      <c r="B2015" s="6" t="str">
        <f>"00481994"</f>
        <v>00481994</v>
      </c>
    </row>
    <row r="2016" spans="1:2" x14ac:dyDescent="0.25">
      <c r="A2016" s="6">
        <v>2011</v>
      </c>
      <c r="B2016" s="6" t="str">
        <f>"00482034"</f>
        <v>00482034</v>
      </c>
    </row>
    <row r="2017" spans="1:2" x14ac:dyDescent="0.25">
      <c r="A2017" s="6">
        <v>2012</v>
      </c>
      <c r="B2017" s="6" t="str">
        <f>"00482795"</f>
        <v>00482795</v>
      </c>
    </row>
    <row r="2018" spans="1:2" x14ac:dyDescent="0.25">
      <c r="A2018" s="6">
        <v>2013</v>
      </c>
      <c r="B2018" s="6" t="str">
        <f>"00482885"</f>
        <v>00482885</v>
      </c>
    </row>
    <row r="2019" spans="1:2" x14ac:dyDescent="0.25">
      <c r="A2019" s="6">
        <v>2014</v>
      </c>
      <c r="B2019" s="6" t="str">
        <f>"00484072"</f>
        <v>00484072</v>
      </c>
    </row>
    <row r="2020" spans="1:2" x14ac:dyDescent="0.25">
      <c r="A2020" s="6">
        <v>2015</v>
      </c>
      <c r="B2020" s="6" t="str">
        <f>"00484171"</f>
        <v>00484171</v>
      </c>
    </row>
    <row r="2021" spans="1:2" x14ac:dyDescent="0.25">
      <c r="A2021" s="6">
        <v>2016</v>
      </c>
      <c r="B2021" s="6" t="str">
        <f>"00484322"</f>
        <v>00484322</v>
      </c>
    </row>
    <row r="2022" spans="1:2" x14ac:dyDescent="0.25">
      <c r="A2022" s="6">
        <v>2017</v>
      </c>
      <c r="B2022" s="6" t="str">
        <f>"00484471"</f>
        <v>00484471</v>
      </c>
    </row>
    <row r="2023" spans="1:2" x14ac:dyDescent="0.25">
      <c r="A2023" s="6">
        <v>2018</v>
      </c>
      <c r="B2023" s="6" t="str">
        <f>"00484513"</f>
        <v>00484513</v>
      </c>
    </row>
    <row r="2024" spans="1:2" x14ac:dyDescent="0.25">
      <c r="A2024" s="6">
        <v>2019</v>
      </c>
      <c r="B2024" s="6" t="str">
        <f>"00484517"</f>
        <v>00484517</v>
      </c>
    </row>
    <row r="2025" spans="1:2" x14ac:dyDescent="0.25">
      <c r="A2025" s="6">
        <v>2020</v>
      </c>
      <c r="B2025" s="6" t="str">
        <f>"00484540"</f>
        <v>00484540</v>
      </c>
    </row>
    <row r="2026" spans="1:2" x14ac:dyDescent="0.25">
      <c r="A2026" s="6">
        <v>2021</v>
      </c>
      <c r="B2026" s="6" t="str">
        <f>"00484605"</f>
        <v>00484605</v>
      </c>
    </row>
    <row r="2027" spans="1:2" x14ac:dyDescent="0.25">
      <c r="A2027" s="6">
        <v>2022</v>
      </c>
      <c r="B2027" s="6" t="str">
        <f>"00484989"</f>
        <v>00484989</v>
      </c>
    </row>
    <row r="2028" spans="1:2" x14ac:dyDescent="0.25">
      <c r="A2028" s="6">
        <v>2023</v>
      </c>
      <c r="B2028" s="6" t="str">
        <f>"00485216"</f>
        <v>00485216</v>
      </c>
    </row>
    <row r="2029" spans="1:2" x14ac:dyDescent="0.25">
      <c r="A2029" s="6">
        <v>2024</v>
      </c>
      <c r="B2029" s="6" t="str">
        <f>"00485229"</f>
        <v>00485229</v>
      </c>
    </row>
    <row r="2030" spans="1:2" x14ac:dyDescent="0.25">
      <c r="A2030" s="6">
        <v>2025</v>
      </c>
      <c r="B2030" s="6" t="str">
        <f>"00485231"</f>
        <v>00485231</v>
      </c>
    </row>
    <row r="2031" spans="1:2" x14ac:dyDescent="0.25">
      <c r="A2031" s="6">
        <v>2026</v>
      </c>
      <c r="B2031" s="6" t="str">
        <f>"00485390"</f>
        <v>00485390</v>
      </c>
    </row>
    <row r="2032" spans="1:2" x14ac:dyDescent="0.25">
      <c r="A2032" s="6">
        <v>2027</v>
      </c>
      <c r="B2032" s="6" t="str">
        <f>"00485806"</f>
        <v>00485806</v>
      </c>
    </row>
    <row r="2033" spans="1:2" x14ac:dyDescent="0.25">
      <c r="A2033" s="6">
        <v>2028</v>
      </c>
      <c r="B2033" s="6" t="str">
        <f>"00486006"</f>
        <v>00486006</v>
      </c>
    </row>
    <row r="2034" spans="1:2" x14ac:dyDescent="0.25">
      <c r="A2034" s="6">
        <v>2029</v>
      </c>
      <c r="B2034" s="6" t="str">
        <f>"00486291"</f>
        <v>00486291</v>
      </c>
    </row>
    <row r="2035" spans="1:2" x14ac:dyDescent="0.25">
      <c r="A2035" s="6">
        <v>2030</v>
      </c>
      <c r="B2035" s="6" t="str">
        <f>"00486312"</f>
        <v>00486312</v>
      </c>
    </row>
    <row r="2036" spans="1:2" x14ac:dyDescent="0.25">
      <c r="A2036" s="6">
        <v>2031</v>
      </c>
      <c r="B2036" s="6" t="str">
        <f>"00486886"</f>
        <v>00486886</v>
      </c>
    </row>
    <row r="2037" spans="1:2" x14ac:dyDescent="0.25">
      <c r="A2037" s="6">
        <v>2032</v>
      </c>
      <c r="B2037" s="6" t="str">
        <f>"00487323"</f>
        <v>00487323</v>
      </c>
    </row>
    <row r="2038" spans="1:2" x14ac:dyDescent="0.25">
      <c r="A2038" s="6">
        <v>2033</v>
      </c>
      <c r="B2038" s="6" t="str">
        <f>"00488136"</f>
        <v>00488136</v>
      </c>
    </row>
    <row r="2039" spans="1:2" x14ac:dyDescent="0.25">
      <c r="A2039" s="6">
        <v>2034</v>
      </c>
      <c r="B2039" s="6" t="str">
        <f>"00488358"</f>
        <v>00488358</v>
      </c>
    </row>
    <row r="2040" spans="1:2" x14ac:dyDescent="0.25">
      <c r="A2040" s="6">
        <v>2035</v>
      </c>
      <c r="B2040" s="6" t="str">
        <f>"00489315"</f>
        <v>00489315</v>
      </c>
    </row>
    <row r="2041" spans="1:2" x14ac:dyDescent="0.25">
      <c r="A2041" s="6">
        <v>2036</v>
      </c>
      <c r="B2041" s="6" t="str">
        <f>"00489337"</f>
        <v>00489337</v>
      </c>
    </row>
    <row r="2042" spans="1:2" x14ac:dyDescent="0.25">
      <c r="A2042" s="6">
        <v>2037</v>
      </c>
      <c r="B2042" s="6" t="str">
        <f>"00489396"</f>
        <v>00489396</v>
      </c>
    </row>
    <row r="2043" spans="1:2" x14ac:dyDescent="0.25">
      <c r="A2043" s="6">
        <v>2038</v>
      </c>
      <c r="B2043" s="6" t="str">
        <f>"00489808"</f>
        <v>00489808</v>
      </c>
    </row>
    <row r="2044" spans="1:2" x14ac:dyDescent="0.25">
      <c r="A2044" s="6">
        <v>2039</v>
      </c>
      <c r="B2044" s="6" t="str">
        <f>"00489825"</f>
        <v>00489825</v>
      </c>
    </row>
    <row r="2045" spans="1:2" x14ac:dyDescent="0.25">
      <c r="A2045" s="6">
        <v>2040</v>
      </c>
      <c r="B2045" s="6" t="str">
        <f>"00489907"</f>
        <v>00489907</v>
      </c>
    </row>
    <row r="2046" spans="1:2" x14ac:dyDescent="0.25">
      <c r="A2046" s="6">
        <v>2041</v>
      </c>
      <c r="B2046" s="6" t="str">
        <f>"00490002"</f>
        <v>00490002</v>
      </c>
    </row>
    <row r="2047" spans="1:2" x14ac:dyDescent="0.25">
      <c r="A2047" s="6">
        <v>2042</v>
      </c>
      <c r="B2047" s="6" t="str">
        <f>"00490728"</f>
        <v>00490728</v>
      </c>
    </row>
    <row r="2048" spans="1:2" x14ac:dyDescent="0.25">
      <c r="A2048" s="6">
        <v>2043</v>
      </c>
      <c r="B2048" s="6" t="str">
        <f>"00490785"</f>
        <v>00490785</v>
      </c>
    </row>
    <row r="2049" spans="1:2" x14ac:dyDescent="0.25">
      <c r="A2049" s="6">
        <v>2044</v>
      </c>
      <c r="B2049" s="6" t="str">
        <f>"00490948"</f>
        <v>00490948</v>
      </c>
    </row>
    <row r="2050" spans="1:2" x14ac:dyDescent="0.25">
      <c r="A2050" s="6">
        <v>2045</v>
      </c>
      <c r="B2050" s="6" t="str">
        <f>"00491133"</f>
        <v>00491133</v>
      </c>
    </row>
    <row r="2051" spans="1:2" x14ac:dyDescent="0.25">
      <c r="A2051" s="6">
        <v>2046</v>
      </c>
      <c r="B2051" s="6" t="str">
        <f>"00491617"</f>
        <v>00491617</v>
      </c>
    </row>
    <row r="2052" spans="1:2" x14ac:dyDescent="0.25">
      <c r="A2052" s="6">
        <v>2047</v>
      </c>
      <c r="B2052" s="6" t="str">
        <f>"00491707"</f>
        <v>00491707</v>
      </c>
    </row>
    <row r="2053" spans="1:2" x14ac:dyDescent="0.25">
      <c r="A2053" s="6">
        <v>2048</v>
      </c>
      <c r="B2053" s="6" t="str">
        <f>"00491710"</f>
        <v>00491710</v>
      </c>
    </row>
    <row r="2054" spans="1:2" x14ac:dyDescent="0.25">
      <c r="A2054" s="6">
        <v>2049</v>
      </c>
      <c r="B2054" s="6" t="str">
        <f>"00491766"</f>
        <v>00491766</v>
      </c>
    </row>
    <row r="2055" spans="1:2" x14ac:dyDescent="0.25">
      <c r="A2055" s="6">
        <v>2050</v>
      </c>
      <c r="B2055" s="6" t="str">
        <f>"00492195"</f>
        <v>00492195</v>
      </c>
    </row>
    <row r="2056" spans="1:2" x14ac:dyDescent="0.25">
      <c r="A2056" s="6">
        <v>2051</v>
      </c>
      <c r="B2056" s="6" t="str">
        <f>"00492563"</f>
        <v>00492563</v>
      </c>
    </row>
    <row r="2057" spans="1:2" x14ac:dyDescent="0.25">
      <c r="A2057" s="6">
        <v>2052</v>
      </c>
      <c r="B2057" s="6" t="str">
        <f>"00492717"</f>
        <v>00492717</v>
      </c>
    </row>
    <row r="2058" spans="1:2" x14ac:dyDescent="0.25">
      <c r="A2058" s="6">
        <v>2053</v>
      </c>
      <c r="B2058" s="6" t="str">
        <f>"00492783"</f>
        <v>00492783</v>
      </c>
    </row>
    <row r="2059" spans="1:2" x14ac:dyDescent="0.25">
      <c r="A2059" s="6">
        <v>2054</v>
      </c>
      <c r="B2059" s="6" t="str">
        <f>"00492947"</f>
        <v>00492947</v>
      </c>
    </row>
    <row r="2060" spans="1:2" x14ac:dyDescent="0.25">
      <c r="A2060" s="6">
        <v>2055</v>
      </c>
      <c r="B2060" s="6" t="str">
        <f>"00493354"</f>
        <v>00493354</v>
      </c>
    </row>
    <row r="2061" spans="1:2" x14ac:dyDescent="0.25">
      <c r="A2061" s="6">
        <v>2056</v>
      </c>
      <c r="B2061" s="6" t="str">
        <f>"00493622"</f>
        <v>00493622</v>
      </c>
    </row>
    <row r="2062" spans="1:2" x14ac:dyDescent="0.25">
      <c r="A2062" s="6">
        <v>2057</v>
      </c>
      <c r="B2062" s="6" t="str">
        <f>"00493958"</f>
        <v>00493958</v>
      </c>
    </row>
    <row r="2063" spans="1:2" x14ac:dyDescent="0.25">
      <c r="A2063" s="6">
        <v>2058</v>
      </c>
      <c r="B2063" s="6" t="str">
        <f>"00494068"</f>
        <v>00494068</v>
      </c>
    </row>
    <row r="2064" spans="1:2" x14ac:dyDescent="0.25">
      <c r="A2064" s="6">
        <v>2059</v>
      </c>
      <c r="B2064" s="6" t="str">
        <f>"00494430"</f>
        <v>00494430</v>
      </c>
    </row>
    <row r="2065" spans="1:2" x14ac:dyDescent="0.25">
      <c r="A2065" s="6">
        <v>2060</v>
      </c>
      <c r="B2065" s="6" t="str">
        <f>"00495581"</f>
        <v>00495581</v>
      </c>
    </row>
    <row r="2066" spans="1:2" x14ac:dyDescent="0.25">
      <c r="A2066" s="6">
        <v>2061</v>
      </c>
      <c r="B2066" s="6" t="str">
        <f>"00495625"</f>
        <v>00495625</v>
      </c>
    </row>
    <row r="2067" spans="1:2" x14ac:dyDescent="0.25">
      <c r="A2067" s="6">
        <v>2062</v>
      </c>
      <c r="B2067" s="6" t="str">
        <f>"00495672"</f>
        <v>00495672</v>
      </c>
    </row>
    <row r="2068" spans="1:2" x14ac:dyDescent="0.25">
      <c r="A2068" s="6">
        <v>2063</v>
      </c>
      <c r="B2068" s="6" t="str">
        <f>"00495782"</f>
        <v>00495782</v>
      </c>
    </row>
    <row r="2069" spans="1:2" x14ac:dyDescent="0.25">
      <c r="A2069" s="6">
        <v>2064</v>
      </c>
      <c r="B2069" s="6" t="str">
        <f>"00496079"</f>
        <v>00496079</v>
      </c>
    </row>
    <row r="2070" spans="1:2" x14ac:dyDescent="0.25">
      <c r="A2070" s="6">
        <v>2065</v>
      </c>
      <c r="B2070" s="6" t="str">
        <f>"00496264"</f>
        <v>00496264</v>
      </c>
    </row>
    <row r="2071" spans="1:2" x14ac:dyDescent="0.25">
      <c r="A2071" s="6">
        <v>2066</v>
      </c>
      <c r="B2071" s="6" t="str">
        <f>"00496328"</f>
        <v>00496328</v>
      </c>
    </row>
    <row r="2072" spans="1:2" x14ac:dyDescent="0.25">
      <c r="A2072" s="6">
        <v>2067</v>
      </c>
      <c r="B2072" s="6" t="str">
        <f>"00496444"</f>
        <v>00496444</v>
      </c>
    </row>
    <row r="2073" spans="1:2" x14ac:dyDescent="0.25">
      <c r="A2073" s="6">
        <v>2068</v>
      </c>
      <c r="B2073" s="6" t="str">
        <f>"00496528"</f>
        <v>00496528</v>
      </c>
    </row>
    <row r="2074" spans="1:2" x14ac:dyDescent="0.25">
      <c r="A2074" s="6">
        <v>2069</v>
      </c>
      <c r="B2074" s="6" t="str">
        <f>"00496539"</f>
        <v>00496539</v>
      </c>
    </row>
    <row r="2075" spans="1:2" x14ac:dyDescent="0.25">
      <c r="A2075" s="6">
        <v>2070</v>
      </c>
      <c r="B2075" s="6" t="str">
        <f>"00496719"</f>
        <v>00496719</v>
      </c>
    </row>
    <row r="2076" spans="1:2" x14ac:dyDescent="0.25">
      <c r="A2076" s="6">
        <v>2071</v>
      </c>
      <c r="B2076" s="6" t="str">
        <f>"00496804"</f>
        <v>00496804</v>
      </c>
    </row>
    <row r="2077" spans="1:2" x14ac:dyDescent="0.25">
      <c r="A2077" s="6">
        <v>2072</v>
      </c>
      <c r="B2077" s="6" t="str">
        <f>"00497389"</f>
        <v>00497389</v>
      </c>
    </row>
    <row r="2078" spans="1:2" x14ac:dyDescent="0.25">
      <c r="A2078" s="6">
        <v>2073</v>
      </c>
      <c r="B2078" s="6" t="str">
        <f>"00497444"</f>
        <v>00497444</v>
      </c>
    </row>
    <row r="2079" spans="1:2" x14ac:dyDescent="0.25">
      <c r="A2079" s="6">
        <v>2074</v>
      </c>
      <c r="B2079" s="6" t="str">
        <f>"00497590"</f>
        <v>00497590</v>
      </c>
    </row>
    <row r="2080" spans="1:2" x14ac:dyDescent="0.25">
      <c r="A2080" s="6">
        <v>2075</v>
      </c>
      <c r="B2080" s="6" t="str">
        <f>"00497622"</f>
        <v>00497622</v>
      </c>
    </row>
    <row r="2081" spans="1:2" x14ac:dyDescent="0.25">
      <c r="A2081" s="6">
        <v>2076</v>
      </c>
      <c r="B2081" s="6" t="str">
        <f>"00497661"</f>
        <v>00497661</v>
      </c>
    </row>
    <row r="2082" spans="1:2" x14ac:dyDescent="0.25">
      <c r="A2082" s="6">
        <v>2077</v>
      </c>
      <c r="B2082" s="6" t="str">
        <f>"00497854"</f>
        <v>00497854</v>
      </c>
    </row>
    <row r="2083" spans="1:2" x14ac:dyDescent="0.25">
      <c r="A2083" s="6">
        <v>2078</v>
      </c>
      <c r="B2083" s="6" t="str">
        <f>"00497857"</f>
        <v>00497857</v>
      </c>
    </row>
    <row r="2084" spans="1:2" x14ac:dyDescent="0.25">
      <c r="A2084" s="6">
        <v>2079</v>
      </c>
      <c r="B2084" s="6" t="str">
        <f>"00497935"</f>
        <v>00497935</v>
      </c>
    </row>
    <row r="2085" spans="1:2" x14ac:dyDescent="0.25">
      <c r="A2085" s="6">
        <v>2080</v>
      </c>
      <c r="B2085" s="6" t="str">
        <f>"00498578"</f>
        <v>00498578</v>
      </c>
    </row>
    <row r="2086" spans="1:2" x14ac:dyDescent="0.25">
      <c r="A2086" s="6">
        <v>2081</v>
      </c>
      <c r="B2086" s="6" t="str">
        <f>"00499075"</f>
        <v>00499075</v>
      </c>
    </row>
    <row r="2087" spans="1:2" x14ac:dyDescent="0.25">
      <c r="A2087" s="6">
        <v>2082</v>
      </c>
      <c r="B2087" s="6" t="str">
        <f>"00499328"</f>
        <v>00499328</v>
      </c>
    </row>
    <row r="2088" spans="1:2" x14ac:dyDescent="0.25">
      <c r="A2088" s="6">
        <v>2083</v>
      </c>
      <c r="B2088" s="6" t="str">
        <f>"00500401"</f>
        <v>00500401</v>
      </c>
    </row>
    <row r="2089" spans="1:2" x14ac:dyDescent="0.25">
      <c r="A2089" s="6">
        <v>2084</v>
      </c>
      <c r="B2089" s="6" t="str">
        <f>"00500862"</f>
        <v>00500862</v>
      </c>
    </row>
    <row r="2090" spans="1:2" x14ac:dyDescent="0.25">
      <c r="A2090" s="6">
        <v>2085</v>
      </c>
      <c r="B2090" s="6" t="str">
        <f>"00500887"</f>
        <v>00500887</v>
      </c>
    </row>
    <row r="2091" spans="1:2" x14ac:dyDescent="0.25">
      <c r="A2091" s="6">
        <v>2086</v>
      </c>
      <c r="B2091" s="6" t="str">
        <f>"00501939"</f>
        <v>00501939</v>
      </c>
    </row>
    <row r="2092" spans="1:2" x14ac:dyDescent="0.25">
      <c r="A2092" s="6">
        <v>2087</v>
      </c>
      <c r="B2092" s="6" t="str">
        <f>"00502119"</f>
        <v>00502119</v>
      </c>
    </row>
    <row r="2093" spans="1:2" x14ac:dyDescent="0.25">
      <c r="A2093" s="6">
        <v>2088</v>
      </c>
      <c r="B2093" s="6" t="str">
        <f>"00503257"</f>
        <v>00503257</v>
      </c>
    </row>
    <row r="2094" spans="1:2" x14ac:dyDescent="0.25">
      <c r="A2094" s="6">
        <v>2089</v>
      </c>
      <c r="B2094" s="6" t="str">
        <f>"00503615"</f>
        <v>00503615</v>
      </c>
    </row>
    <row r="2095" spans="1:2" x14ac:dyDescent="0.25">
      <c r="A2095" s="6">
        <v>2090</v>
      </c>
      <c r="B2095" s="6" t="str">
        <f>"00503830"</f>
        <v>00503830</v>
      </c>
    </row>
    <row r="2096" spans="1:2" x14ac:dyDescent="0.25">
      <c r="A2096" s="6">
        <v>2091</v>
      </c>
      <c r="B2096" s="6" t="str">
        <f>"00504011"</f>
        <v>00504011</v>
      </c>
    </row>
    <row r="2097" spans="1:2" x14ac:dyDescent="0.25">
      <c r="A2097" s="6">
        <v>2092</v>
      </c>
      <c r="B2097" s="6" t="str">
        <f>"00504253"</f>
        <v>00504253</v>
      </c>
    </row>
    <row r="2098" spans="1:2" x14ac:dyDescent="0.25">
      <c r="A2098" s="6">
        <v>2093</v>
      </c>
      <c r="B2098" s="6" t="str">
        <f>"00504320"</f>
        <v>00504320</v>
      </c>
    </row>
    <row r="2099" spans="1:2" x14ac:dyDescent="0.25">
      <c r="A2099" s="6">
        <v>2094</v>
      </c>
      <c r="B2099" s="6" t="str">
        <f>"00505118"</f>
        <v>00505118</v>
      </c>
    </row>
    <row r="2100" spans="1:2" x14ac:dyDescent="0.25">
      <c r="A2100" s="6">
        <v>2095</v>
      </c>
      <c r="B2100" s="6" t="str">
        <f>"00505702"</f>
        <v>00505702</v>
      </c>
    </row>
    <row r="2101" spans="1:2" x14ac:dyDescent="0.25">
      <c r="A2101" s="6">
        <v>2096</v>
      </c>
      <c r="B2101" s="6" t="str">
        <f>"00506398"</f>
        <v>00506398</v>
      </c>
    </row>
    <row r="2102" spans="1:2" x14ac:dyDescent="0.25">
      <c r="A2102" s="6">
        <v>2097</v>
      </c>
      <c r="B2102" s="6" t="str">
        <f>"00506557"</f>
        <v>00506557</v>
      </c>
    </row>
    <row r="2103" spans="1:2" x14ac:dyDescent="0.25">
      <c r="A2103" s="6">
        <v>2098</v>
      </c>
      <c r="B2103" s="6" t="str">
        <f>"00506755"</f>
        <v>00506755</v>
      </c>
    </row>
    <row r="2104" spans="1:2" x14ac:dyDescent="0.25">
      <c r="A2104" s="6">
        <v>2099</v>
      </c>
      <c r="B2104" s="6" t="str">
        <f>"00506824"</f>
        <v>00506824</v>
      </c>
    </row>
    <row r="2105" spans="1:2" x14ac:dyDescent="0.25">
      <c r="A2105" s="6">
        <v>2100</v>
      </c>
      <c r="B2105" s="6" t="str">
        <f>"00507290"</f>
        <v>00507290</v>
      </c>
    </row>
    <row r="2106" spans="1:2" x14ac:dyDescent="0.25">
      <c r="A2106" s="6">
        <v>2101</v>
      </c>
      <c r="B2106" s="6" t="str">
        <f>"00507583"</f>
        <v>00507583</v>
      </c>
    </row>
    <row r="2107" spans="1:2" x14ac:dyDescent="0.25">
      <c r="A2107" s="6">
        <v>2102</v>
      </c>
      <c r="B2107" s="6" t="str">
        <f>"00508285"</f>
        <v>00508285</v>
      </c>
    </row>
    <row r="2108" spans="1:2" x14ac:dyDescent="0.25">
      <c r="A2108" s="6">
        <v>2103</v>
      </c>
      <c r="B2108" s="6" t="str">
        <f>"00509213"</f>
        <v>00509213</v>
      </c>
    </row>
    <row r="2109" spans="1:2" x14ac:dyDescent="0.25">
      <c r="A2109" s="6">
        <v>2104</v>
      </c>
      <c r="B2109" s="6" t="str">
        <f>"00510079"</f>
        <v>00510079</v>
      </c>
    </row>
    <row r="2110" spans="1:2" x14ac:dyDescent="0.25">
      <c r="A2110" s="6">
        <v>2105</v>
      </c>
      <c r="B2110" s="6" t="str">
        <f>"00511175"</f>
        <v>00511175</v>
      </c>
    </row>
    <row r="2111" spans="1:2" x14ac:dyDescent="0.25">
      <c r="A2111" s="6">
        <v>2106</v>
      </c>
      <c r="B2111" s="6" t="str">
        <f>"00511397"</f>
        <v>00511397</v>
      </c>
    </row>
    <row r="2112" spans="1:2" x14ac:dyDescent="0.25">
      <c r="A2112" s="6">
        <v>2107</v>
      </c>
      <c r="B2112" s="6" t="str">
        <f>"00511691"</f>
        <v>00511691</v>
      </c>
    </row>
    <row r="2113" spans="1:2" x14ac:dyDescent="0.25">
      <c r="A2113" s="6">
        <v>2108</v>
      </c>
      <c r="B2113" s="6" t="str">
        <f>"00511753"</f>
        <v>00511753</v>
      </c>
    </row>
    <row r="2114" spans="1:2" x14ac:dyDescent="0.25">
      <c r="A2114" s="6">
        <v>2109</v>
      </c>
      <c r="B2114" s="6" t="str">
        <f>"00512090"</f>
        <v>00512090</v>
      </c>
    </row>
    <row r="2115" spans="1:2" x14ac:dyDescent="0.25">
      <c r="A2115" s="6">
        <v>2110</v>
      </c>
      <c r="B2115" s="6" t="str">
        <f>"00512837"</f>
        <v>00512837</v>
      </c>
    </row>
    <row r="2116" spans="1:2" x14ac:dyDescent="0.25">
      <c r="A2116" s="6">
        <v>2111</v>
      </c>
      <c r="B2116" s="6" t="str">
        <f>"00512846"</f>
        <v>00512846</v>
      </c>
    </row>
    <row r="2117" spans="1:2" x14ac:dyDescent="0.25">
      <c r="A2117" s="6">
        <v>2112</v>
      </c>
      <c r="B2117" s="6" t="str">
        <f>"00512857"</f>
        <v>00512857</v>
      </c>
    </row>
    <row r="2118" spans="1:2" x14ac:dyDescent="0.25">
      <c r="A2118" s="6">
        <v>2113</v>
      </c>
      <c r="B2118" s="6" t="str">
        <f>"00514373"</f>
        <v>00514373</v>
      </c>
    </row>
    <row r="2119" spans="1:2" x14ac:dyDescent="0.25">
      <c r="A2119" s="6">
        <v>2114</v>
      </c>
      <c r="B2119" s="6" t="str">
        <f>"00514431"</f>
        <v>00514431</v>
      </c>
    </row>
    <row r="2120" spans="1:2" x14ac:dyDescent="0.25">
      <c r="A2120" s="6">
        <v>2115</v>
      </c>
      <c r="B2120" s="6" t="str">
        <f>"00514512"</f>
        <v>00514512</v>
      </c>
    </row>
    <row r="2121" spans="1:2" x14ac:dyDescent="0.25">
      <c r="A2121" s="6">
        <v>2116</v>
      </c>
      <c r="B2121" s="6" t="str">
        <f>"00515049"</f>
        <v>00515049</v>
      </c>
    </row>
    <row r="2122" spans="1:2" x14ac:dyDescent="0.25">
      <c r="A2122" s="6">
        <v>2117</v>
      </c>
      <c r="B2122" s="6" t="str">
        <f>"00515743"</f>
        <v>00515743</v>
      </c>
    </row>
    <row r="2123" spans="1:2" x14ac:dyDescent="0.25">
      <c r="A2123" s="6">
        <v>2118</v>
      </c>
      <c r="B2123" s="6" t="str">
        <f>"00516192"</f>
        <v>00516192</v>
      </c>
    </row>
    <row r="2124" spans="1:2" x14ac:dyDescent="0.25">
      <c r="A2124" s="6">
        <v>2119</v>
      </c>
      <c r="B2124" s="6" t="str">
        <f>"00516851"</f>
        <v>00516851</v>
      </c>
    </row>
    <row r="2125" spans="1:2" x14ac:dyDescent="0.25">
      <c r="A2125" s="6">
        <v>2120</v>
      </c>
      <c r="B2125" s="6" t="str">
        <f>"00517289"</f>
        <v>00517289</v>
      </c>
    </row>
    <row r="2126" spans="1:2" x14ac:dyDescent="0.25">
      <c r="A2126" s="6">
        <v>2121</v>
      </c>
      <c r="B2126" s="6" t="str">
        <f>"00518235"</f>
        <v>00518235</v>
      </c>
    </row>
    <row r="2127" spans="1:2" x14ac:dyDescent="0.25">
      <c r="A2127" s="6">
        <v>2122</v>
      </c>
      <c r="B2127" s="6" t="str">
        <f>"00519058"</f>
        <v>00519058</v>
      </c>
    </row>
    <row r="2128" spans="1:2" x14ac:dyDescent="0.25">
      <c r="A2128" s="6">
        <v>2123</v>
      </c>
      <c r="B2128" s="6" t="str">
        <f>"00519151"</f>
        <v>00519151</v>
      </c>
    </row>
    <row r="2129" spans="1:2" x14ac:dyDescent="0.25">
      <c r="A2129" s="6">
        <v>2124</v>
      </c>
      <c r="B2129" s="6" t="str">
        <f>"00519349"</f>
        <v>00519349</v>
      </c>
    </row>
    <row r="2130" spans="1:2" x14ac:dyDescent="0.25">
      <c r="A2130" s="6">
        <v>2125</v>
      </c>
      <c r="B2130" s="6" t="str">
        <f>"00523694"</f>
        <v>00523694</v>
      </c>
    </row>
    <row r="2131" spans="1:2" x14ac:dyDescent="0.25">
      <c r="A2131" s="6">
        <v>2126</v>
      </c>
      <c r="B2131" s="6" t="str">
        <f>"00523873"</f>
        <v>00523873</v>
      </c>
    </row>
    <row r="2132" spans="1:2" x14ac:dyDescent="0.25">
      <c r="A2132" s="6">
        <v>2127</v>
      </c>
      <c r="B2132" s="6" t="str">
        <f>"00526533"</f>
        <v>00526533</v>
      </c>
    </row>
    <row r="2133" spans="1:2" x14ac:dyDescent="0.25">
      <c r="A2133" s="6">
        <v>2128</v>
      </c>
      <c r="B2133" s="6" t="str">
        <f>"00527182"</f>
        <v>00527182</v>
      </c>
    </row>
    <row r="2134" spans="1:2" x14ac:dyDescent="0.25">
      <c r="A2134" s="6">
        <v>2129</v>
      </c>
      <c r="B2134" s="6" t="str">
        <f>"00528578"</f>
        <v>00528578</v>
      </c>
    </row>
    <row r="2135" spans="1:2" x14ac:dyDescent="0.25">
      <c r="A2135" s="6">
        <v>2130</v>
      </c>
      <c r="B2135" s="6" t="str">
        <f>"00529009"</f>
        <v>00529009</v>
      </c>
    </row>
    <row r="2136" spans="1:2" x14ac:dyDescent="0.25">
      <c r="A2136" s="6">
        <v>2131</v>
      </c>
      <c r="B2136" s="6" t="str">
        <f>"00529363"</f>
        <v>00529363</v>
      </c>
    </row>
    <row r="2137" spans="1:2" x14ac:dyDescent="0.25">
      <c r="A2137" s="6">
        <v>2132</v>
      </c>
      <c r="B2137" s="6" t="str">
        <f>"00529475"</f>
        <v>00529475</v>
      </c>
    </row>
    <row r="2138" spans="1:2" x14ac:dyDescent="0.25">
      <c r="A2138" s="6">
        <v>2133</v>
      </c>
      <c r="B2138" s="6" t="str">
        <f>"00530186"</f>
        <v>00530186</v>
      </c>
    </row>
    <row r="2139" spans="1:2" x14ac:dyDescent="0.25">
      <c r="A2139" s="6">
        <v>2134</v>
      </c>
      <c r="B2139" s="6" t="str">
        <f>"00530499"</f>
        <v>00530499</v>
      </c>
    </row>
    <row r="2140" spans="1:2" x14ac:dyDescent="0.25">
      <c r="A2140" s="6">
        <v>2135</v>
      </c>
      <c r="B2140" s="6" t="str">
        <f>"00530875"</f>
        <v>00530875</v>
      </c>
    </row>
    <row r="2141" spans="1:2" x14ac:dyDescent="0.25">
      <c r="A2141" s="6">
        <v>2136</v>
      </c>
      <c r="B2141" s="6" t="str">
        <f>"00531610"</f>
        <v>00531610</v>
      </c>
    </row>
    <row r="2142" spans="1:2" x14ac:dyDescent="0.25">
      <c r="A2142" s="6">
        <v>2137</v>
      </c>
      <c r="B2142" s="6" t="str">
        <f>"00531830"</f>
        <v>00531830</v>
      </c>
    </row>
    <row r="2143" spans="1:2" x14ac:dyDescent="0.25">
      <c r="A2143" s="6">
        <v>2138</v>
      </c>
      <c r="B2143" s="6" t="str">
        <f>"00532348"</f>
        <v>00532348</v>
      </c>
    </row>
    <row r="2144" spans="1:2" x14ac:dyDescent="0.25">
      <c r="A2144" s="6">
        <v>2139</v>
      </c>
      <c r="B2144" s="6" t="str">
        <f>"00532366"</f>
        <v>00532366</v>
      </c>
    </row>
    <row r="2145" spans="1:2" x14ac:dyDescent="0.25">
      <c r="A2145" s="6">
        <v>2140</v>
      </c>
      <c r="B2145" s="6" t="str">
        <f>"00532569"</f>
        <v>00532569</v>
      </c>
    </row>
    <row r="2146" spans="1:2" x14ac:dyDescent="0.25">
      <c r="A2146" s="6">
        <v>2141</v>
      </c>
      <c r="B2146" s="6" t="str">
        <f>"00532665"</f>
        <v>00532665</v>
      </c>
    </row>
    <row r="2147" spans="1:2" x14ac:dyDescent="0.25">
      <c r="A2147" s="6">
        <v>2142</v>
      </c>
      <c r="B2147" s="6" t="str">
        <f>"00532858"</f>
        <v>00532858</v>
      </c>
    </row>
    <row r="2148" spans="1:2" x14ac:dyDescent="0.25">
      <c r="A2148" s="6">
        <v>2143</v>
      </c>
      <c r="B2148" s="6" t="str">
        <f>"00532926"</f>
        <v>00532926</v>
      </c>
    </row>
    <row r="2149" spans="1:2" x14ac:dyDescent="0.25">
      <c r="A2149" s="6">
        <v>2144</v>
      </c>
      <c r="B2149" s="6" t="str">
        <f>"00533697"</f>
        <v>00533697</v>
      </c>
    </row>
    <row r="2150" spans="1:2" x14ac:dyDescent="0.25">
      <c r="A2150" s="6">
        <v>2145</v>
      </c>
      <c r="B2150" s="6" t="str">
        <f>"00533741"</f>
        <v>00533741</v>
      </c>
    </row>
    <row r="2151" spans="1:2" x14ac:dyDescent="0.25">
      <c r="A2151" s="6">
        <v>2146</v>
      </c>
      <c r="B2151" s="6" t="str">
        <f>"00533894"</f>
        <v>00533894</v>
      </c>
    </row>
    <row r="2152" spans="1:2" x14ac:dyDescent="0.25">
      <c r="A2152" s="6">
        <v>2147</v>
      </c>
      <c r="B2152" s="6" t="str">
        <f>"00533929"</f>
        <v>00533929</v>
      </c>
    </row>
    <row r="2153" spans="1:2" x14ac:dyDescent="0.25">
      <c r="A2153" s="6">
        <v>2148</v>
      </c>
      <c r="B2153" s="6" t="str">
        <f>"00534079"</f>
        <v>00534079</v>
      </c>
    </row>
    <row r="2154" spans="1:2" x14ac:dyDescent="0.25">
      <c r="A2154" s="6">
        <v>2149</v>
      </c>
      <c r="B2154" s="6" t="str">
        <f>"00534257"</f>
        <v>00534257</v>
      </c>
    </row>
    <row r="2155" spans="1:2" x14ac:dyDescent="0.25">
      <c r="A2155" s="6">
        <v>2150</v>
      </c>
      <c r="B2155" s="6" t="str">
        <f>"00534295"</f>
        <v>00534295</v>
      </c>
    </row>
    <row r="2156" spans="1:2" x14ac:dyDescent="0.25">
      <c r="A2156" s="6">
        <v>2151</v>
      </c>
      <c r="B2156" s="6" t="str">
        <f>"00534474"</f>
        <v>00534474</v>
      </c>
    </row>
    <row r="2157" spans="1:2" x14ac:dyDescent="0.25">
      <c r="A2157" s="6">
        <v>2152</v>
      </c>
      <c r="B2157" s="6" t="str">
        <f>"00534915"</f>
        <v>00534915</v>
      </c>
    </row>
    <row r="2158" spans="1:2" x14ac:dyDescent="0.25">
      <c r="A2158" s="6">
        <v>2153</v>
      </c>
      <c r="B2158" s="6" t="str">
        <f>"00535410"</f>
        <v>00535410</v>
      </c>
    </row>
    <row r="2159" spans="1:2" x14ac:dyDescent="0.25">
      <c r="A2159" s="6">
        <v>2154</v>
      </c>
      <c r="B2159" s="6" t="str">
        <f>"00535587"</f>
        <v>00535587</v>
      </c>
    </row>
    <row r="2160" spans="1:2" x14ac:dyDescent="0.25">
      <c r="A2160" s="6">
        <v>2155</v>
      </c>
      <c r="B2160" s="6" t="str">
        <f>"00535608"</f>
        <v>00535608</v>
      </c>
    </row>
    <row r="2161" spans="1:2" x14ac:dyDescent="0.25">
      <c r="A2161" s="6">
        <v>2156</v>
      </c>
      <c r="B2161" s="6" t="str">
        <f>"00535727"</f>
        <v>00535727</v>
      </c>
    </row>
    <row r="2162" spans="1:2" x14ac:dyDescent="0.25">
      <c r="A2162" s="6">
        <v>2157</v>
      </c>
      <c r="B2162" s="6" t="str">
        <f>"00535963"</f>
        <v>00535963</v>
      </c>
    </row>
    <row r="2163" spans="1:2" x14ac:dyDescent="0.25">
      <c r="A2163" s="6">
        <v>2158</v>
      </c>
      <c r="B2163" s="6" t="str">
        <f>"00536237"</f>
        <v>00536237</v>
      </c>
    </row>
    <row r="2164" spans="1:2" x14ac:dyDescent="0.25">
      <c r="A2164" s="6">
        <v>2159</v>
      </c>
      <c r="B2164" s="6" t="str">
        <f>"00536423"</f>
        <v>00536423</v>
      </c>
    </row>
    <row r="2165" spans="1:2" x14ac:dyDescent="0.25">
      <c r="A2165" s="6">
        <v>2160</v>
      </c>
      <c r="B2165" s="6" t="str">
        <f>"00536448"</f>
        <v>00536448</v>
      </c>
    </row>
    <row r="2166" spans="1:2" x14ac:dyDescent="0.25">
      <c r="A2166" s="6">
        <v>2161</v>
      </c>
      <c r="B2166" s="6" t="str">
        <f>"00536586"</f>
        <v>00536586</v>
      </c>
    </row>
    <row r="2167" spans="1:2" x14ac:dyDescent="0.25">
      <c r="A2167" s="6">
        <v>2162</v>
      </c>
      <c r="B2167" s="6" t="str">
        <f>"00536745"</f>
        <v>00536745</v>
      </c>
    </row>
    <row r="2168" spans="1:2" x14ac:dyDescent="0.25">
      <c r="A2168" s="6">
        <v>2163</v>
      </c>
      <c r="B2168" s="6" t="str">
        <f>"00537171"</f>
        <v>00537171</v>
      </c>
    </row>
    <row r="2169" spans="1:2" x14ac:dyDescent="0.25">
      <c r="A2169" s="6">
        <v>2164</v>
      </c>
      <c r="B2169" s="6" t="str">
        <f>"00537321"</f>
        <v>00537321</v>
      </c>
    </row>
    <row r="2170" spans="1:2" x14ac:dyDescent="0.25">
      <c r="A2170" s="6">
        <v>2165</v>
      </c>
      <c r="B2170" s="6" t="str">
        <f>"00537373"</f>
        <v>00537373</v>
      </c>
    </row>
    <row r="2171" spans="1:2" x14ac:dyDescent="0.25">
      <c r="A2171" s="6">
        <v>2166</v>
      </c>
      <c r="B2171" s="6" t="str">
        <f>"00537377"</f>
        <v>00537377</v>
      </c>
    </row>
    <row r="2172" spans="1:2" x14ac:dyDescent="0.25">
      <c r="A2172" s="6">
        <v>2167</v>
      </c>
      <c r="B2172" s="6" t="str">
        <f>"00537388"</f>
        <v>00537388</v>
      </c>
    </row>
    <row r="2173" spans="1:2" x14ac:dyDescent="0.25">
      <c r="A2173" s="6">
        <v>2168</v>
      </c>
      <c r="B2173" s="6" t="str">
        <f>"00537417"</f>
        <v>00537417</v>
      </c>
    </row>
    <row r="2174" spans="1:2" x14ac:dyDescent="0.25">
      <c r="A2174" s="6">
        <v>2169</v>
      </c>
      <c r="B2174" s="6" t="str">
        <f>"00537458"</f>
        <v>00537458</v>
      </c>
    </row>
    <row r="2175" spans="1:2" x14ac:dyDescent="0.25">
      <c r="A2175" s="6">
        <v>2170</v>
      </c>
      <c r="B2175" s="6" t="str">
        <f>"00537489"</f>
        <v>00537489</v>
      </c>
    </row>
    <row r="2176" spans="1:2" x14ac:dyDescent="0.25">
      <c r="A2176" s="6">
        <v>2171</v>
      </c>
      <c r="B2176" s="6" t="str">
        <f>"00537604"</f>
        <v>00537604</v>
      </c>
    </row>
    <row r="2177" spans="1:2" x14ac:dyDescent="0.25">
      <c r="A2177" s="6">
        <v>2172</v>
      </c>
      <c r="B2177" s="6" t="str">
        <f>"00537839"</f>
        <v>00537839</v>
      </c>
    </row>
    <row r="2178" spans="1:2" x14ac:dyDescent="0.25">
      <c r="A2178" s="6">
        <v>2173</v>
      </c>
      <c r="B2178" s="6" t="str">
        <f>"00537954"</f>
        <v>00537954</v>
      </c>
    </row>
    <row r="2179" spans="1:2" x14ac:dyDescent="0.25">
      <c r="A2179" s="6">
        <v>2174</v>
      </c>
      <c r="B2179" s="6" t="str">
        <f>"00537958"</f>
        <v>00537958</v>
      </c>
    </row>
    <row r="2180" spans="1:2" x14ac:dyDescent="0.25">
      <c r="A2180" s="6">
        <v>2175</v>
      </c>
      <c r="B2180" s="6" t="str">
        <f>"00537996"</f>
        <v>00537996</v>
      </c>
    </row>
    <row r="2181" spans="1:2" x14ac:dyDescent="0.25">
      <c r="A2181" s="6">
        <v>2176</v>
      </c>
      <c r="B2181" s="6" t="str">
        <f>"00538286"</f>
        <v>00538286</v>
      </c>
    </row>
    <row r="2182" spans="1:2" x14ac:dyDescent="0.25">
      <c r="A2182" s="6">
        <v>2177</v>
      </c>
      <c r="B2182" s="6" t="str">
        <f>"00538331"</f>
        <v>00538331</v>
      </c>
    </row>
    <row r="2183" spans="1:2" x14ac:dyDescent="0.25">
      <c r="A2183" s="6">
        <v>2178</v>
      </c>
      <c r="B2183" s="6" t="str">
        <f>"00538392"</f>
        <v>00538392</v>
      </c>
    </row>
    <row r="2184" spans="1:2" x14ac:dyDescent="0.25">
      <c r="A2184" s="6">
        <v>2179</v>
      </c>
      <c r="B2184" s="6" t="str">
        <f>"00538394"</f>
        <v>00538394</v>
      </c>
    </row>
    <row r="2185" spans="1:2" x14ac:dyDescent="0.25">
      <c r="A2185" s="6">
        <v>2180</v>
      </c>
      <c r="B2185" s="6" t="str">
        <f>"00538416"</f>
        <v>00538416</v>
      </c>
    </row>
    <row r="2186" spans="1:2" x14ac:dyDescent="0.25">
      <c r="A2186" s="6">
        <v>2181</v>
      </c>
      <c r="B2186" s="6" t="str">
        <f>"00538428"</f>
        <v>00538428</v>
      </c>
    </row>
    <row r="2187" spans="1:2" x14ac:dyDescent="0.25">
      <c r="A2187" s="6">
        <v>2182</v>
      </c>
      <c r="B2187" s="6" t="str">
        <f>"00538483"</f>
        <v>00538483</v>
      </c>
    </row>
    <row r="2188" spans="1:2" x14ac:dyDescent="0.25">
      <c r="A2188" s="6">
        <v>2183</v>
      </c>
      <c r="B2188" s="6" t="str">
        <f>"00538610"</f>
        <v>00538610</v>
      </c>
    </row>
    <row r="2189" spans="1:2" x14ac:dyDescent="0.25">
      <c r="A2189" s="6">
        <v>2184</v>
      </c>
      <c r="B2189" s="6" t="str">
        <f>"00539082"</f>
        <v>00539082</v>
      </c>
    </row>
    <row r="2190" spans="1:2" x14ac:dyDescent="0.25">
      <c r="A2190" s="6">
        <v>2185</v>
      </c>
      <c r="B2190" s="6" t="str">
        <f>"00539287"</f>
        <v>00539287</v>
      </c>
    </row>
    <row r="2191" spans="1:2" x14ac:dyDescent="0.25">
      <c r="A2191" s="6">
        <v>2186</v>
      </c>
      <c r="B2191" s="6" t="str">
        <f>"00539445"</f>
        <v>00539445</v>
      </c>
    </row>
    <row r="2192" spans="1:2" x14ac:dyDescent="0.25">
      <c r="A2192" s="6">
        <v>2187</v>
      </c>
      <c r="B2192" s="6" t="str">
        <f>"00539624"</f>
        <v>00539624</v>
      </c>
    </row>
    <row r="2193" spans="1:2" x14ac:dyDescent="0.25">
      <c r="A2193" s="6">
        <v>2188</v>
      </c>
      <c r="B2193" s="6" t="str">
        <f>"00539661"</f>
        <v>00539661</v>
      </c>
    </row>
    <row r="2194" spans="1:2" x14ac:dyDescent="0.25">
      <c r="A2194" s="6">
        <v>2189</v>
      </c>
      <c r="B2194" s="6" t="str">
        <f>"00539721"</f>
        <v>00539721</v>
      </c>
    </row>
    <row r="2195" spans="1:2" x14ac:dyDescent="0.25">
      <c r="A2195" s="6">
        <v>2190</v>
      </c>
      <c r="B2195" s="6" t="str">
        <f>"00539817"</f>
        <v>00539817</v>
      </c>
    </row>
    <row r="2196" spans="1:2" x14ac:dyDescent="0.25">
      <c r="A2196" s="6">
        <v>2191</v>
      </c>
      <c r="B2196" s="6" t="str">
        <f>"00539820"</f>
        <v>00539820</v>
      </c>
    </row>
    <row r="2197" spans="1:2" x14ac:dyDescent="0.25">
      <c r="A2197" s="6">
        <v>2192</v>
      </c>
      <c r="B2197" s="6" t="str">
        <f>"00539868"</f>
        <v>00539868</v>
      </c>
    </row>
    <row r="2198" spans="1:2" x14ac:dyDescent="0.25">
      <c r="A2198" s="6">
        <v>2193</v>
      </c>
      <c r="B2198" s="6" t="str">
        <f>"00540024"</f>
        <v>00540024</v>
      </c>
    </row>
    <row r="2199" spans="1:2" x14ac:dyDescent="0.25">
      <c r="A2199" s="6">
        <v>2194</v>
      </c>
      <c r="B2199" s="6" t="str">
        <f>"00540036"</f>
        <v>00540036</v>
      </c>
    </row>
    <row r="2200" spans="1:2" x14ac:dyDescent="0.25">
      <c r="A2200" s="6">
        <v>2195</v>
      </c>
      <c r="B2200" s="6" t="str">
        <f>"00540153"</f>
        <v>00540153</v>
      </c>
    </row>
    <row r="2201" spans="1:2" x14ac:dyDescent="0.25">
      <c r="A2201" s="6">
        <v>2196</v>
      </c>
      <c r="B2201" s="6" t="str">
        <f>"00540197"</f>
        <v>00540197</v>
      </c>
    </row>
    <row r="2202" spans="1:2" x14ac:dyDescent="0.25">
      <c r="A2202" s="6">
        <v>2197</v>
      </c>
      <c r="B2202" s="6" t="str">
        <f>"00540256"</f>
        <v>00540256</v>
      </c>
    </row>
    <row r="2203" spans="1:2" x14ac:dyDescent="0.25">
      <c r="A2203" s="6">
        <v>2198</v>
      </c>
      <c r="B2203" s="6" t="str">
        <f>"00540281"</f>
        <v>00540281</v>
      </c>
    </row>
    <row r="2204" spans="1:2" x14ac:dyDescent="0.25">
      <c r="A2204" s="6">
        <v>2199</v>
      </c>
      <c r="B2204" s="6" t="str">
        <f>"00540311"</f>
        <v>00540311</v>
      </c>
    </row>
    <row r="2205" spans="1:2" x14ac:dyDescent="0.25">
      <c r="A2205" s="6">
        <v>2200</v>
      </c>
      <c r="B2205" s="6" t="str">
        <f>"00540344"</f>
        <v>00540344</v>
      </c>
    </row>
    <row r="2206" spans="1:2" x14ac:dyDescent="0.25">
      <c r="A2206" s="6">
        <v>2201</v>
      </c>
      <c r="B2206" s="6" t="str">
        <f>"00540386"</f>
        <v>00540386</v>
      </c>
    </row>
    <row r="2207" spans="1:2" x14ac:dyDescent="0.25">
      <c r="A2207" s="6">
        <v>2202</v>
      </c>
      <c r="B2207" s="6" t="str">
        <f>"00540503"</f>
        <v>00540503</v>
      </c>
    </row>
    <row r="2208" spans="1:2" x14ac:dyDescent="0.25">
      <c r="A2208" s="6">
        <v>2203</v>
      </c>
      <c r="B2208" s="6" t="str">
        <f>"00540528"</f>
        <v>00540528</v>
      </c>
    </row>
    <row r="2209" spans="1:2" x14ac:dyDescent="0.25">
      <c r="A2209" s="6">
        <v>2204</v>
      </c>
      <c r="B2209" s="6" t="str">
        <f>"00540557"</f>
        <v>00540557</v>
      </c>
    </row>
    <row r="2210" spans="1:2" x14ac:dyDescent="0.25">
      <c r="A2210" s="6">
        <v>2205</v>
      </c>
      <c r="B2210" s="6" t="str">
        <f>"00540614"</f>
        <v>00540614</v>
      </c>
    </row>
    <row r="2211" spans="1:2" x14ac:dyDescent="0.25">
      <c r="A2211" s="6">
        <v>2206</v>
      </c>
      <c r="B2211" s="6" t="str">
        <f>"00540631"</f>
        <v>00540631</v>
      </c>
    </row>
    <row r="2212" spans="1:2" x14ac:dyDescent="0.25">
      <c r="A2212" s="6">
        <v>2207</v>
      </c>
      <c r="B2212" s="6" t="str">
        <f>"00540842"</f>
        <v>00540842</v>
      </c>
    </row>
    <row r="2213" spans="1:2" x14ac:dyDescent="0.25">
      <c r="A2213" s="6">
        <v>2208</v>
      </c>
      <c r="B2213" s="6" t="str">
        <f>"00540856"</f>
        <v>00540856</v>
      </c>
    </row>
    <row r="2214" spans="1:2" x14ac:dyDescent="0.25">
      <c r="A2214" s="6">
        <v>2209</v>
      </c>
      <c r="B2214" s="6" t="str">
        <f>"00540891"</f>
        <v>00540891</v>
      </c>
    </row>
    <row r="2215" spans="1:2" x14ac:dyDescent="0.25">
      <c r="A2215" s="6">
        <v>2210</v>
      </c>
      <c r="B2215" s="6" t="str">
        <f>"00540928"</f>
        <v>00540928</v>
      </c>
    </row>
    <row r="2216" spans="1:2" x14ac:dyDescent="0.25">
      <c r="A2216" s="6">
        <v>2211</v>
      </c>
      <c r="B2216" s="6" t="str">
        <f>"00540951"</f>
        <v>00540951</v>
      </c>
    </row>
    <row r="2217" spans="1:2" x14ac:dyDescent="0.25">
      <c r="A2217" s="6">
        <v>2212</v>
      </c>
      <c r="B2217" s="6" t="str">
        <f>"00540965"</f>
        <v>00540965</v>
      </c>
    </row>
    <row r="2218" spans="1:2" x14ac:dyDescent="0.25">
      <c r="A2218" s="6">
        <v>2213</v>
      </c>
      <c r="B2218" s="6" t="str">
        <f>"00540979"</f>
        <v>00540979</v>
      </c>
    </row>
    <row r="2219" spans="1:2" x14ac:dyDescent="0.25">
      <c r="A2219" s="6">
        <v>2214</v>
      </c>
      <c r="B2219" s="6" t="str">
        <f>"00541187"</f>
        <v>00541187</v>
      </c>
    </row>
    <row r="2220" spans="1:2" x14ac:dyDescent="0.25">
      <c r="A2220" s="6">
        <v>2215</v>
      </c>
      <c r="B2220" s="6" t="str">
        <f>"00543048"</f>
        <v>00543048</v>
      </c>
    </row>
    <row r="2221" spans="1:2" x14ac:dyDescent="0.25">
      <c r="A2221" s="6">
        <v>2216</v>
      </c>
      <c r="B2221" s="6" t="str">
        <f>"00543099"</f>
        <v>00543099</v>
      </c>
    </row>
    <row r="2222" spans="1:2" x14ac:dyDescent="0.25">
      <c r="A2222" s="6">
        <v>2217</v>
      </c>
      <c r="B2222" s="6" t="str">
        <f>"00543343"</f>
        <v>00543343</v>
      </c>
    </row>
    <row r="2223" spans="1:2" x14ac:dyDescent="0.25">
      <c r="A2223" s="6">
        <v>2218</v>
      </c>
      <c r="B2223" s="6" t="str">
        <f>"00543503"</f>
        <v>00543503</v>
      </c>
    </row>
    <row r="2224" spans="1:2" x14ac:dyDescent="0.25">
      <c r="A2224" s="6">
        <v>2219</v>
      </c>
      <c r="B2224" s="6" t="str">
        <f>"00543664"</f>
        <v>00543664</v>
      </c>
    </row>
    <row r="2225" spans="1:2" x14ac:dyDescent="0.25">
      <c r="A2225" s="6">
        <v>2220</v>
      </c>
      <c r="B2225" s="6" t="str">
        <f>"00543903"</f>
        <v>00543903</v>
      </c>
    </row>
    <row r="2226" spans="1:2" x14ac:dyDescent="0.25">
      <c r="A2226" s="6">
        <v>2221</v>
      </c>
      <c r="B2226" s="6" t="str">
        <f>"00544010"</f>
        <v>00544010</v>
      </c>
    </row>
    <row r="2227" spans="1:2" x14ac:dyDescent="0.25">
      <c r="A2227" s="6">
        <v>2222</v>
      </c>
      <c r="B2227" s="6" t="str">
        <f>"00544103"</f>
        <v>00544103</v>
      </c>
    </row>
    <row r="2228" spans="1:2" x14ac:dyDescent="0.25">
      <c r="A2228" s="6">
        <v>2223</v>
      </c>
      <c r="B2228" s="6" t="str">
        <f>"00544112"</f>
        <v>00544112</v>
      </c>
    </row>
    <row r="2229" spans="1:2" x14ac:dyDescent="0.25">
      <c r="A2229" s="6">
        <v>2224</v>
      </c>
      <c r="B2229" s="6" t="str">
        <f>"00544123"</f>
        <v>00544123</v>
      </c>
    </row>
    <row r="2230" spans="1:2" x14ac:dyDescent="0.25">
      <c r="A2230" s="6">
        <v>2225</v>
      </c>
      <c r="B2230" s="6" t="str">
        <f>"00544217"</f>
        <v>00544217</v>
      </c>
    </row>
    <row r="2231" spans="1:2" x14ac:dyDescent="0.25">
      <c r="A2231" s="6">
        <v>2226</v>
      </c>
      <c r="B2231" s="6" t="str">
        <f>"00544529"</f>
        <v>00544529</v>
      </c>
    </row>
    <row r="2232" spans="1:2" x14ac:dyDescent="0.25">
      <c r="A2232" s="6">
        <v>2227</v>
      </c>
      <c r="B2232" s="6" t="str">
        <f>"00544563"</f>
        <v>00544563</v>
      </c>
    </row>
    <row r="2233" spans="1:2" x14ac:dyDescent="0.25">
      <c r="A2233" s="6">
        <v>2228</v>
      </c>
      <c r="B2233" s="6" t="str">
        <f>"00545141"</f>
        <v>00545141</v>
      </c>
    </row>
    <row r="2234" spans="1:2" x14ac:dyDescent="0.25">
      <c r="A2234" s="6">
        <v>2229</v>
      </c>
      <c r="B2234" s="6" t="str">
        <f>"00545346"</f>
        <v>00545346</v>
      </c>
    </row>
    <row r="2235" spans="1:2" x14ac:dyDescent="0.25">
      <c r="A2235" s="6">
        <v>2230</v>
      </c>
      <c r="B2235" s="6" t="str">
        <f>"00545834"</f>
        <v>00545834</v>
      </c>
    </row>
    <row r="2236" spans="1:2" x14ac:dyDescent="0.25">
      <c r="A2236" s="6">
        <v>2231</v>
      </c>
      <c r="B2236" s="6" t="str">
        <f>"00545868"</f>
        <v>00545868</v>
      </c>
    </row>
    <row r="2237" spans="1:2" x14ac:dyDescent="0.25">
      <c r="A2237" s="6">
        <v>2232</v>
      </c>
      <c r="B2237" s="6" t="str">
        <f>"00545967"</f>
        <v>00545967</v>
      </c>
    </row>
    <row r="2238" spans="1:2" x14ac:dyDescent="0.25">
      <c r="A2238" s="6">
        <v>2233</v>
      </c>
      <c r="B2238" s="6" t="str">
        <f>"00546148"</f>
        <v>00546148</v>
      </c>
    </row>
    <row r="2239" spans="1:2" x14ac:dyDescent="0.25">
      <c r="A2239" s="6">
        <v>2234</v>
      </c>
      <c r="B2239" s="6" t="str">
        <f>"00546151"</f>
        <v>00546151</v>
      </c>
    </row>
    <row r="2240" spans="1:2" x14ac:dyDescent="0.25">
      <c r="A2240" s="6">
        <v>2235</v>
      </c>
      <c r="B2240" s="6" t="str">
        <f>"00546259"</f>
        <v>00546259</v>
      </c>
    </row>
    <row r="2241" spans="1:2" x14ac:dyDescent="0.25">
      <c r="A2241" s="6">
        <v>2236</v>
      </c>
      <c r="B2241" s="6" t="str">
        <f>"00546822"</f>
        <v>00546822</v>
      </c>
    </row>
    <row r="2242" spans="1:2" x14ac:dyDescent="0.25">
      <c r="A2242" s="6">
        <v>2237</v>
      </c>
      <c r="B2242" s="6" t="str">
        <f>"00546881"</f>
        <v>00546881</v>
      </c>
    </row>
    <row r="2243" spans="1:2" x14ac:dyDescent="0.25">
      <c r="A2243" s="6">
        <v>2238</v>
      </c>
      <c r="B2243" s="6" t="str">
        <f>"00546905"</f>
        <v>00546905</v>
      </c>
    </row>
    <row r="2244" spans="1:2" x14ac:dyDescent="0.25">
      <c r="A2244" s="6">
        <v>2239</v>
      </c>
      <c r="B2244" s="6" t="str">
        <f>"00547051"</f>
        <v>00547051</v>
      </c>
    </row>
    <row r="2245" spans="1:2" x14ac:dyDescent="0.25">
      <c r="A2245" s="6">
        <v>2240</v>
      </c>
      <c r="B2245" s="6" t="str">
        <f>"00547085"</f>
        <v>00547085</v>
      </c>
    </row>
    <row r="2246" spans="1:2" x14ac:dyDescent="0.25">
      <c r="A2246" s="6">
        <v>2241</v>
      </c>
      <c r="B2246" s="6" t="str">
        <f>"00547242"</f>
        <v>00547242</v>
      </c>
    </row>
    <row r="2247" spans="1:2" x14ac:dyDescent="0.25">
      <c r="A2247" s="6">
        <v>2242</v>
      </c>
      <c r="B2247" s="6" t="str">
        <f>"00547382"</f>
        <v>00547382</v>
      </c>
    </row>
    <row r="2248" spans="1:2" x14ac:dyDescent="0.25">
      <c r="A2248" s="6">
        <v>2243</v>
      </c>
      <c r="B2248" s="6" t="str">
        <f>"00547869"</f>
        <v>00547869</v>
      </c>
    </row>
    <row r="2249" spans="1:2" x14ac:dyDescent="0.25">
      <c r="A2249" s="6">
        <v>2244</v>
      </c>
      <c r="B2249" s="6" t="str">
        <f>"00547883"</f>
        <v>00547883</v>
      </c>
    </row>
    <row r="2250" spans="1:2" x14ac:dyDescent="0.25">
      <c r="A2250" s="6">
        <v>2245</v>
      </c>
      <c r="B2250" s="6" t="str">
        <f>"00547940"</f>
        <v>00547940</v>
      </c>
    </row>
    <row r="2251" spans="1:2" x14ac:dyDescent="0.25">
      <c r="A2251" s="6">
        <v>2246</v>
      </c>
      <c r="B2251" s="6" t="str">
        <f>"00548072"</f>
        <v>00548072</v>
      </c>
    </row>
    <row r="2252" spans="1:2" x14ac:dyDescent="0.25">
      <c r="A2252" s="6">
        <v>2247</v>
      </c>
      <c r="B2252" s="6" t="str">
        <f>"00548081"</f>
        <v>00548081</v>
      </c>
    </row>
    <row r="2253" spans="1:2" x14ac:dyDescent="0.25">
      <c r="A2253" s="6">
        <v>2248</v>
      </c>
      <c r="B2253" s="6" t="str">
        <f>"00548095"</f>
        <v>00548095</v>
      </c>
    </row>
    <row r="2254" spans="1:2" x14ac:dyDescent="0.25">
      <c r="A2254" s="6">
        <v>2249</v>
      </c>
      <c r="B2254" s="6" t="str">
        <f>"00548499"</f>
        <v>00548499</v>
      </c>
    </row>
    <row r="2255" spans="1:2" x14ac:dyDescent="0.25">
      <c r="A2255" s="6">
        <v>2250</v>
      </c>
      <c r="B2255" s="6" t="str">
        <f>"00548527"</f>
        <v>00548527</v>
      </c>
    </row>
    <row r="2256" spans="1:2" x14ac:dyDescent="0.25">
      <c r="A2256" s="6">
        <v>2251</v>
      </c>
      <c r="B2256" s="6" t="str">
        <f>"00548690"</f>
        <v>00548690</v>
      </c>
    </row>
    <row r="2257" spans="1:2" x14ac:dyDescent="0.25">
      <c r="A2257" s="6">
        <v>2252</v>
      </c>
      <c r="B2257" s="6" t="str">
        <f>"00549013"</f>
        <v>00549013</v>
      </c>
    </row>
    <row r="2258" spans="1:2" x14ac:dyDescent="0.25">
      <c r="A2258" s="6">
        <v>2253</v>
      </c>
      <c r="B2258" s="6" t="str">
        <f>"00549439"</f>
        <v>00549439</v>
      </c>
    </row>
    <row r="2259" spans="1:2" x14ac:dyDescent="0.25">
      <c r="A2259" s="6">
        <v>2254</v>
      </c>
      <c r="B2259" s="6" t="str">
        <f>"00549602"</f>
        <v>00549602</v>
      </c>
    </row>
    <row r="2260" spans="1:2" x14ac:dyDescent="0.25">
      <c r="A2260" s="6">
        <v>2255</v>
      </c>
      <c r="B2260" s="6" t="str">
        <f>"00549632"</f>
        <v>00549632</v>
      </c>
    </row>
    <row r="2261" spans="1:2" x14ac:dyDescent="0.25">
      <c r="A2261" s="6">
        <v>2256</v>
      </c>
      <c r="B2261" s="6" t="str">
        <f>"00549910"</f>
        <v>00549910</v>
      </c>
    </row>
    <row r="2262" spans="1:2" x14ac:dyDescent="0.25">
      <c r="A2262" s="6">
        <v>2257</v>
      </c>
      <c r="B2262" s="6" t="str">
        <f>"00549950"</f>
        <v>00549950</v>
      </c>
    </row>
    <row r="2263" spans="1:2" x14ac:dyDescent="0.25">
      <c r="A2263" s="6">
        <v>2258</v>
      </c>
      <c r="B2263" s="6" t="str">
        <f>"00550125"</f>
        <v>00550125</v>
      </c>
    </row>
    <row r="2264" spans="1:2" x14ac:dyDescent="0.25">
      <c r="A2264" s="6">
        <v>2259</v>
      </c>
      <c r="B2264" s="6" t="str">
        <f>"00550153"</f>
        <v>00550153</v>
      </c>
    </row>
    <row r="2265" spans="1:2" x14ac:dyDescent="0.25">
      <c r="A2265" s="6">
        <v>2260</v>
      </c>
      <c r="B2265" s="6" t="str">
        <f>"00550484"</f>
        <v>00550484</v>
      </c>
    </row>
    <row r="2266" spans="1:2" x14ac:dyDescent="0.25">
      <c r="A2266" s="6">
        <v>2261</v>
      </c>
      <c r="B2266" s="6" t="str">
        <f>"00550663"</f>
        <v>00550663</v>
      </c>
    </row>
    <row r="2267" spans="1:2" x14ac:dyDescent="0.25">
      <c r="A2267" s="6">
        <v>2262</v>
      </c>
      <c r="B2267" s="6" t="str">
        <f>"00550702"</f>
        <v>00550702</v>
      </c>
    </row>
    <row r="2268" spans="1:2" x14ac:dyDescent="0.25">
      <c r="A2268" s="6">
        <v>2263</v>
      </c>
      <c r="B2268" s="6" t="str">
        <f>"00550729"</f>
        <v>00550729</v>
      </c>
    </row>
    <row r="2269" spans="1:2" x14ac:dyDescent="0.25">
      <c r="A2269" s="6">
        <v>2264</v>
      </c>
      <c r="B2269" s="6" t="str">
        <f>"00551076"</f>
        <v>00551076</v>
      </c>
    </row>
    <row r="2270" spans="1:2" x14ac:dyDescent="0.25">
      <c r="A2270" s="6">
        <v>2265</v>
      </c>
      <c r="B2270" s="6" t="str">
        <f>"00551090"</f>
        <v>00551090</v>
      </c>
    </row>
    <row r="2271" spans="1:2" x14ac:dyDescent="0.25">
      <c r="A2271" s="6">
        <v>2266</v>
      </c>
      <c r="B2271" s="6" t="str">
        <f>"00551186"</f>
        <v>00551186</v>
      </c>
    </row>
    <row r="2272" spans="1:2" x14ac:dyDescent="0.25">
      <c r="A2272" s="6">
        <v>2267</v>
      </c>
      <c r="B2272" s="6" t="str">
        <f>"00551191"</f>
        <v>00551191</v>
      </c>
    </row>
    <row r="2273" spans="1:2" x14ac:dyDescent="0.25">
      <c r="A2273" s="6">
        <v>2268</v>
      </c>
      <c r="B2273" s="6" t="str">
        <f>"00551240"</f>
        <v>00551240</v>
      </c>
    </row>
    <row r="2274" spans="1:2" x14ac:dyDescent="0.25">
      <c r="A2274" s="6">
        <v>2269</v>
      </c>
      <c r="B2274" s="6" t="str">
        <f>"00551483"</f>
        <v>00551483</v>
      </c>
    </row>
    <row r="2275" spans="1:2" x14ac:dyDescent="0.25">
      <c r="A2275" s="6">
        <v>2270</v>
      </c>
      <c r="B2275" s="6" t="str">
        <f>"00551662"</f>
        <v>00551662</v>
      </c>
    </row>
    <row r="2276" spans="1:2" x14ac:dyDescent="0.25">
      <c r="A2276" s="6">
        <v>2271</v>
      </c>
      <c r="B2276" s="6" t="str">
        <f>"00551755"</f>
        <v>00551755</v>
      </c>
    </row>
    <row r="2277" spans="1:2" x14ac:dyDescent="0.25">
      <c r="A2277" s="6">
        <v>2272</v>
      </c>
      <c r="B2277" s="6" t="str">
        <f>"00551866"</f>
        <v>00551866</v>
      </c>
    </row>
    <row r="2278" spans="1:2" x14ac:dyDescent="0.25">
      <c r="A2278" s="6">
        <v>2273</v>
      </c>
      <c r="B2278" s="6" t="str">
        <f>"00551950"</f>
        <v>00551950</v>
      </c>
    </row>
    <row r="2279" spans="1:2" x14ac:dyDescent="0.25">
      <c r="A2279" s="6">
        <v>2274</v>
      </c>
      <c r="B2279" s="6" t="str">
        <f>"00552027"</f>
        <v>00552027</v>
      </c>
    </row>
    <row r="2280" spans="1:2" x14ac:dyDescent="0.25">
      <c r="A2280" s="6">
        <v>2275</v>
      </c>
      <c r="B2280" s="6" t="str">
        <f>"00552057"</f>
        <v>00552057</v>
      </c>
    </row>
    <row r="2281" spans="1:2" x14ac:dyDescent="0.25">
      <c r="A2281" s="6">
        <v>2276</v>
      </c>
      <c r="B2281" s="6" t="str">
        <f>"00552476"</f>
        <v>00552476</v>
      </c>
    </row>
    <row r="2282" spans="1:2" x14ac:dyDescent="0.25">
      <c r="A2282" s="6">
        <v>2277</v>
      </c>
      <c r="B2282" s="6" t="str">
        <f>"00553132"</f>
        <v>00553132</v>
      </c>
    </row>
    <row r="2283" spans="1:2" x14ac:dyDescent="0.25">
      <c r="A2283" s="6">
        <v>2278</v>
      </c>
      <c r="B2283" s="6" t="str">
        <f>"00553161"</f>
        <v>00553161</v>
      </c>
    </row>
    <row r="2284" spans="1:2" x14ac:dyDescent="0.25">
      <c r="A2284" s="6">
        <v>2279</v>
      </c>
      <c r="B2284" s="6" t="str">
        <f>"00553299"</f>
        <v>00553299</v>
      </c>
    </row>
    <row r="2285" spans="1:2" x14ac:dyDescent="0.25">
      <c r="A2285" s="6">
        <v>2280</v>
      </c>
      <c r="B2285" s="6" t="str">
        <f>"00553543"</f>
        <v>00553543</v>
      </c>
    </row>
    <row r="2286" spans="1:2" x14ac:dyDescent="0.25">
      <c r="A2286" s="6">
        <v>2281</v>
      </c>
      <c r="B2286" s="6" t="str">
        <f>"00553675"</f>
        <v>00553675</v>
      </c>
    </row>
    <row r="2287" spans="1:2" x14ac:dyDescent="0.25">
      <c r="A2287" s="6">
        <v>2282</v>
      </c>
      <c r="B2287" s="6" t="str">
        <f>"00553876"</f>
        <v>00553876</v>
      </c>
    </row>
    <row r="2288" spans="1:2" x14ac:dyDescent="0.25">
      <c r="A2288" s="6">
        <v>2283</v>
      </c>
      <c r="B2288" s="6" t="str">
        <f>"00554329"</f>
        <v>00554329</v>
      </c>
    </row>
    <row r="2289" spans="1:2" x14ac:dyDescent="0.25">
      <c r="A2289" s="6">
        <v>2284</v>
      </c>
      <c r="B2289" s="6" t="str">
        <f>"00554451"</f>
        <v>00554451</v>
      </c>
    </row>
    <row r="2290" spans="1:2" x14ac:dyDescent="0.25">
      <c r="A2290" s="6">
        <v>2285</v>
      </c>
      <c r="B2290" s="6" t="str">
        <f>"00554457"</f>
        <v>00554457</v>
      </c>
    </row>
    <row r="2291" spans="1:2" x14ac:dyDescent="0.25">
      <c r="A2291" s="6">
        <v>2286</v>
      </c>
      <c r="B2291" s="6" t="str">
        <f>"00554540"</f>
        <v>00554540</v>
      </c>
    </row>
    <row r="2292" spans="1:2" x14ac:dyDescent="0.25">
      <c r="A2292" s="6">
        <v>2287</v>
      </c>
      <c r="B2292" s="6" t="str">
        <f>"00554544"</f>
        <v>00554544</v>
      </c>
    </row>
    <row r="2293" spans="1:2" x14ac:dyDescent="0.25">
      <c r="A2293" s="6">
        <v>2288</v>
      </c>
      <c r="B2293" s="6" t="str">
        <f>"00554579"</f>
        <v>00554579</v>
      </c>
    </row>
    <row r="2294" spans="1:2" x14ac:dyDescent="0.25">
      <c r="A2294" s="6">
        <v>2289</v>
      </c>
      <c r="B2294" s="6" t="str">
        <f>"00554850"</f>
        <v>00554850</v>
      </c>
    </row>
    <row r="2295" spans="1:2" x14ac:dyDescent="0.25">
      <c r="A2295" s="6">
        <v>2290</v>
      </c>
      <c r="B2295" s="6" t="str">
        <f>"00554910"</f>
        <v>00554910</v>
      </c>
    </row>
    <row r="2296" spans="1:2" x14ac:dyDescent="0.25">
      <c r="A2296" s="6">
        <v>2291</v>
      </c>
      <c r="B2296" s="6" t="str">
        <f>"00554993"</f>
        <v>00554993</v>
      </c>
    </row>
    <row r="2297" spans="1:2" x14ac:dyDescent="0.25">
      <c r="A2297" s="6">
        <v>2292</v>
      </c>
      <c r="B2297" s="6" t="str">
        <f>"00555026"</f>
        <v>00555026</v>
      </c>
    </row>
    <row r="2298" spans="1:2" x14ac:dyDescent="0.25">
      <c r="A2298" s="6">
        <v>2293</v>
      </c>
      <c r="B2298" s="6" t="str">
        <f>"00555050"</f>
        <v>00555050</v>
      </c>
    </row>
    <row r="2299" spans="1:2" x14ac:dyDescent="0.25">
      <c r="A2299" s="6">
        <v>2294</v>
      </c>
      <c r="B2299" s="6" t="str">
        <f>"00555305"</f>
        <v>00555305</v>
      </c>
    </row>
    <row r="2300" spans="1:2" x14ac:dyDescent="0.25">
      <c r="A2300" s="6">
        <v>2295</v>
      </c>
      <c r="B2300" s="6" t="str">
        <f>"00555394"</f>
        <v>00555394</v>
      </c>
    </row>
    <row r="2301" spans="1:2" x14ac:dyDescent="0.25">
      <c r="A2301" s="6">
        <v>2296</v>
      </c>
      <c r="B2301" s="6" t="str">
        <f>"00555480"</f>
        <v>00555480</v>
      </c>
    </row>
    <row r="2302" spans="1:2" x14ac:dyDescent="0.25">
      <c r="A2302" s="6">
        <v>2297</v>
      </c>
      <c r="B2302" s="6" t="str">
        <f>"00555542"</f>
        <v>00555542</v>
      </c>
    </row>
    <row r="2303" spans="1:2" x14ac:dyDescent="0.25">
      <c r="A2303" s="6">
        <v>2298</v>
      </c>
      <c r="B2303" s="6" t="str">
        <f>"00555571"</f>
        <v>00555571</v>
      </c>
    </row>
    <row r="2304" spans="1:2" x14ac:dyDescent="0.25">
      <c r="A2304" s="6">
        <v>2299</v>
      </c>
      <c r="B2304" s="6" t="str">
        <f>"00555590"</f>
        <v>00555590</v>
      </c>
    </row>
    <row r="2305" spans="1:2" x14ac:dyDescent="0.25">
      <c r="A2305" s="6">
        <v>2300</v>
      </c>
      <c r="B2305" s="6" t="str">
        <f>"00555740"</f>
        <v>00555740</v>
      </c>
    </row>
    <row r="2306" spans="1:2" x14ac:dyDescent="0.25">
      <c r="A2306" s="6">
        <v>2301</v>
      </c>
      <c r="B2306" s="6" t="str">
        <f>"00555976"</f>
        <v>00555976</v>
      </c>
    </row>
    <row r="2307" spans="1:2" x14ac:dyDescent="0.25">
      <c r="A2307" s="6">
        <v>2302</v>
      </c>
      <c r="B2307" s="6" t="str">
        <f>"00556708"</f>
        <v>00556708</v>
      </c>
    </row>
    <row r="2308" spans="1:2" x14ac:dyDescent="0.25">
      <c r="A2308" s="6">
        <v>2303</v>
      </c>
      <c r="B2308" s="6" t="str">
        <f>"00556814"</f>
        <v>00556814</v>
      </c>
    </row>
    <row r="2309" spans="1:2" x14ac:dyDescent="0.25">
      <c r="A2309" s="6">
        <v>2304</v>
      </c>
      <c r="B2309" s="6" t="str">
        <f>"00557406"</f>
        <v>00557406</v>
      </c>
    </row>
    <row r="2310" spans="1:2" x14ac:dyDescent="0.25">
      <c r="A2310" s="6">
        <v>2305</v>
      </c>
      <c r="B2310" s="6" t="str">
        <f>"00557765"</f>
        <v>00557765</v>
      </c>
    </row>
    <row r="2311" spans="1:2" x14ac:dyDescent="0.25">
      <c r="A2311" s="6">
        <v>2306</v>
      </c>
      <c r="B2311" s="6" t="str">
        <f>"00557769"</f>
        <v>00557769</v>
      </c>
    </row>
    <row r="2312" spans="1:2" x14ac:dyDescent="0.25">
      <c r="A2312" s="6">
        <v>2307</v>
      </c>
      <c r="B2312" s="6" t="str">
        <f>"00557809"</f>
        <v>00557809</v>
      </c>
    </row>
    <row r="2313" spans="1:2" x14ac:dyDescent="0.25">
      <c r="A2313" s="6">
        <v>2308</v>
      </c>
      <c r="B2313" s="6" t="str">
        <f>"00558167"</f>
        <v>00558167</v>
      </c>
    </row>
    <row r="2314" spans="1:2" x14ac:dyDescent="0.25">
      <c r="A2314" s="6">
        <v>2309</v>
      </c>
      <c r="B2314" s="6" t="str">
        <f>"00558568"</f>
        <v>00558568</v>
      </c>
    </row>
    <row r="2315" spans="1:2" x14ac:dyDescent="0.25">
      <c r="A2315" s="6">
        <v>2310</v>
      </c>
      <c r="B2315" s="6" t="str">
        <f>"00558918"</f>
        <v>00558918</v>
      </c>
    </row>
    <row r="2316" spans="1:2" x14ac:dyDescent="0.25">
      <c r="A2316" s="6">
        <v>2311</v>
      </c>
      <c r="B2316" s="6" t="str">
        <f>"00559101"</f>
        <v>00559101</v>
      </c>
    </row>
    <row r="2317" spans="1:2" x14ac:dyDescent="0.25">
      <c r="A2317" s="6">
        <v>2312</v>
      </c>
      <c r="B2317" s="6" t="str">
        <f>"00559277"</f>
        <v>00559277</v>
      </c>
    </row>
    <row r="2318" spans="1:2" x14ac:dyDescent="0.25">
      <c r="A2318" s="6">
        <v>2313</v>
      </c>
      <c r="B2318" s="6" t="str">
        <f>"00559294"</f>
        <v>00559294</v>
      </c>
    </row>
    <row r="2319" spans="1:2" x14ac:dyDescent="0.25">
      <c r="A2319" s="6">
        <v>2314</v>
      </c>
      <c r="B2319" s="6" t="str">
        <f>"00559346"</f>
        <v>00559346</v>
      </c>
    </row>
    <row r="2320" spans="1:2" x14ac:dyDescent="0.25">
      <c r="A2320" s="6">
        <v>2315</v>
      </c>
      <c r="B2320" s="6" t="str">
        <f>"00559419"</f>
        <v>00559419</v>
      </c>
    </row>
    <row r="2321" spans="1:2" x14ac:dyDescent="0.25">
      <c r="A2321" s="6">
        <v>2316</v>
      </c>
      <c r="B2321" s="6" t="str">
        <f>"00559473"</f>
        <v>00559473</v>
      </c>
    </row>
    <row r="2322" spans="1:2" x14ac:dyDescent="0.25">
      <c r="A2322" s="6">
        <v>2317</v>
      </c>
      <c r="B2322" s="6" t="str">
        <f>"00560193"</f>
        <v>00560193</v>
      </c>
    </row>
    <row r="2323" spans="1:2" x14ac:dyDescent="0.25">
      <c r="A2323" s="6">
        <v>2318</v>
      </c>
      <c r="B2323" s="6" t="str">
        <f>"00560527"</f>
        <v>00560527</v>
      </c>
    </row>
    <row r="2324" spans="1:2" x14ac:dyDescent="0.25">
      <c r="A2324" s="6">
        <v>2319</v>
      </c>
      <c r="B2324" s="6" t="str">
        <f>"00561656"</f>
        <v>00561656</v>
      </c>
    </row>
    <row r="2325" spans="1:2" x14ac:dyDescent="0.25">
      <c r="A2325" s="6">
        <v>2320</v>
      </c>
      <c r="B2325" s="6" t="str">
        <f>"00561771"</f>
        <v>00561771</v>
      </c>
    </row>
    <row r="2326" spans="1:2" x14ac:dyDescent="0.25">
      <c r="A2326" s="6">
        <v>2321</v>
      </c>
      <c r="B2326" s="6" t="str">
        <f>"00562080"</f>
        <v>00562080</v>
      </c>
    </row>
    <row r="2327" spans="1:2" x14ac:dyDescent="0.25">
      <c r="A2327" s="6">
        <v>2322</v>
      </c>
      <c r="B2327" s="6" t="str">
        <f>"00562430"</f>
        <v>00562430</v>
      </c>
    </row>
    <row r="2328" spans="1:2" x14ac:dyDescent="0.25">
      <c r="A2328" s="6">
        <v>2323</v>
      </c>
      <c r="B2328" s="6" t="str">
        <f>"00562445"</f>
        <v>00562445</v>
      </c>
    </row>
    <row r="2329" spans="1:2" x14ac:dyDescent="0.25">
      <c r="A2329" s="6">
        <v>2324</v>
      </c>
      <c r="B2329" s="6" t="str">
        <f>"00562963"</f>
        <v>00562963</v>
      </c>
    </row>
    <row r="2330" spans="1:2" x14ac:dyDescent="0.25">
      <c r="A2330" s="6">
        <v>2325</v>
      </c>
      <c r="B2330" s="6" t="str">
        <f>"00563296"</f>
        <v>00563296</v>
      </c>
    </row>
    <row r="2331" spans="1:2" x14ac:dyDescent="0.25">
      <c r="A2331" s="6">
        <v>2326</v>
      </c>
      <c r="B2331" s="6" t="str">
        <f>"00565258"</f>
        <v>00565258</v>
      </c>
    </row>
    <row r="2332" spans="1:2" x14ac:dyDescent="0.25">
      <c r="A2332" s="6">
        <v>2327</v>
      </c>
      <c r="B2332" s="6" t="str">
        <f>"00565904"</f>
        <v>00565904</v>
      </c>
    </row>
    <row r="2333" spans="1:2" x14ac:dyDescent="0.25">
      <c r="A2333" s="6">
        <v>2328</v>
      </c>
      <c r="B2333" s="6" t="str">
        <f>"00566271"</f>
        <v>00566271</v>
      </c>
    </row>
    <row r="2334" spans="1:2" x14ac:dyDescent="0.25">
      <c r="A2334" s="6">
        <v>2329</v>
      </c>
      <c r="B2334" s="6" t="str">
        <f>"00566543"</f>
        <v>00566543</v>
      </c>
    </row>
    <row r="2335" spans="1:2" x14ac:dyDescent="0.25">
      <c r="A2335" s="6">
        <v>2330</v>
      </c>
      <c r="B2335" s="6" t="str">
        <f>"00566949"</f>
        <v>00566949</v>
      </c>
    </row>
    <row r="2336" spans="1:2" x14ac:dyDescent="0.25">
      <c r="A2336" s="6">
        <v>2331</v>
      </c>
      <c r="B2336" s="6" t="str">
        <f>"00567004"</f>
        <v>00567004</v>
      </c>
    </row>
    <row r="2337" spans="1:2" x14ac:dyDescent="0.25">
      <c r="A2337" s="6">
        <v>2332</v>
      </c>
      <c r="B2337" s="6" t="str">
        <f>"00567195"</f>
        <v>00567195</v>
      </c>
    </row>
    <row r="2338" spans="1:2" x14ac:dyDescent="0.25">
      <c r="A2338" s="6">
        <v>2333</v>
      </c>
      <c r="B2338" s="6" t="str">
        <f>"00567288"</f>
        <v>00567288</v>
      </c>
    </row>
    <row r="2339" spans="1:2" x14ac:dyDescent="0.25">
      <c r="A2339" s="6">
        <v>2334</v>
      </c>
      <c r="B2339" s="6" t="str">
        <f>"00568643"</f>
        <v>00568643</v>
      </c>
    </row>
    <row r="2340" spans="1:2" x14ac:dyDescent="0.25">
      <c r="A2340" s="6">
        <v>2335</v>
      </c>
      <c r="B2340" s="6" t="str">
        <f>"00568768"</f>
        <v>00568768</v>
      </c>
    </row>
    <row r="2341" spans="1:2" x14ac:dyDescent="0.25">
      <c r="A2341" s="6">
        <v>2336</v>
      </c>
      <c r="B2341" s="6" t="str">
        <f>"00568958"</f>
        <v>00568958</v>
      </c>
    </row>
    <row r="2342" spans="1:2" x14ac:dyDescent="0.25">
      <c r="A2342" s="6">
        <v>2337</v>
      </c>
      <c r="B2342" s="6" t="str">
        <f>"00569201"</f>
        <v>00569201</v>
      </c>
    </row>
    <row r="2343" spans="1:2" x14ac:dyDescent="0.25">
      <c r="A2343" s="6">
        <v>2338</v>
      </c>
      <c r="B2343" s="6" t="str">
        <f>"00569332"</f>
        <v>00569332</v>
      </c>
    </row>
    <row r="2344" spans="1:2" x14ac:dyDescent="0.25">
      <c r="A2344" s="6">
        <v>2339</v>
      </c>
      <c r="B2344" s="6" t="str">
        <f>"00570611"</f>
        <v>00570611</v>
      </c>
    </row>
    <row r="2345" spans="1:2" x14ac:dyDescent="0.25">
      <c r="A2345" s="6">
        <v>2340</v>
      </c>
      <c r="B2345" s="6" t="str">
        <f>"00572185"</f>
        <v>00572185</v>
      </c>
    </row>
    <row r="2346" spans="1:2" x14ac:dyDescent="0.25">
      <c r="A2346" s="6">
        <v>2341</v>
      </c>
      <c r="B2346" s="6" t="str">
        <f>"00574414"</f>
        <v>00574414</v>
      </c>
    </row>
    <row r="2347" spans="1:2" x14ac:dyDescent="0.25">
      <c r="A2347" s="6">
        <v>2342</v>
      </c>
      <c r="B2347" s="6" t="str">
        <f>"00574790"</f>
        <v>00574790</v>
      </c>
    </row>
    <row r="2348" spans="1:2" x14ac:dyDescent="0.25">
      <c r="A2348" s="6">
        <v>2343</v>
      </c>
      <c r="B2348" s="6" t="str">
        <f>"00578205"</f>
        <v>00578205</v>
      </c>
    </row>
    <row r="2349" spans="1:2" x14ac:dyDescent="0.25">
      <c r="A2349" s="6">
        <v>2344</v>
      </c>
      <c r="B2349" s="6" t="str">
        <f>"00578478"</f>
        <v>00578478</v>
      </c>
    </row>
    <row r="2350" spans="1:2" x14ac:dyDescent="0.25">
      <c r="A2350" s="6">
        <v>2345</v>
      </c>
      <c r="B2350" s="6" t="str">
        <f>"00579234"</f>
        <v>00579234</v>
      </c>
    </row>
    <row r="2351" spans="1:2" x14ac:dyDescent="0.25">
      <c r="A2351" s="6">
        <v>2346</v>
      </c>
      <c r="B2351" s="6" t="str">
        <f>"00579726"</f>
        <v>00579726</v>
      </c>
    </row>
    <row r="2352" spans="1:2" x14ac:dyDescent="0.25">
      <c r="A2352" s="6">
        <v>2347</v>
      </c>
      <c r="B2352" s="6" t="str">
        <f>"00579864"</f>
        <v>00579864</v>
      </c>
    </row>
    <row r="2353" spans="1:2" x14ac:dyDescent="0.25">
      <c r="A2353" s="6">
        <v>2348</v>
      </c>
      <c r="B2353" s="6" t="str">
        <f>"00580180"</f>
        <v>00580180</v>
      </c>
    </row>
    <row r="2354" spans="1:2" x14ac:dyDescent="0.25">
      <c r="A2354" s="6">
        <v>2349</v>
      </c>
      <c r="B2354" s="6" t="str">
        <f>"00580261"</f>
        <v>00580261</v>
      </c>
    </row>
    <row r="2355" spans="1:2" x14ac:dyDescent="0.25">
      <c r="A2355" s="6">
        <v>2350</v>
      </c>
      <c r="B2355" s="6" t="str">
        <f>"00580264"</f>
        <v>00580264</v>
      </c>
    </row>
    <row r="2356" spans="1:2" x14ac:dyDescent="0.25">
      <c r="A2356" s="6">
        <v>2351</v>
      </c>
      <c r="B2356" s="6" t="str">
        <f>"00580555"</f>
        <v>00580555</v>
      </c>
    </row>
    <row r="2357" spans="1:2" x14ac:dyDescent="0.25">
      <c r="A2357" s="6">
        <v>2352</v>
      </c>
      <c r="B2357" s="6" t="str">
        <f>"00580564"</f>
        <v>00580564</v>
      </c>
    </row>
    <row r="2358" spans="1:2" x14ac:dyDescent="0.25">
      <c r="A2358" s="6">
        <v>2353</v>
      </c>
      <c r="B2358" s="6" t="str">
        <f>"00581527"</f>
        <v>00581527</v>
      </c>
    </row>
    <row r="2359" spans="1:2" x14ac:dyDescent="0.25">
      <c r="A2359" s="6">
        <v>2354</v>
      </c>
      <c r="B2359" s="6" t="str">
        <f>"00581744"</f>
        <v>00581744</v>
      </c>
    </row>
    <row r="2360" spans="1:2" x14ac:dyDescent="0.25">
      <c r="A2360" s="6">
        <v>2355</v>
      </c>
      <c r="B2360" s="6" t="str">
        <f>"00583171"</f>
        <v>00583171</v>
      </c>
    </row>
    <row r="2361" spans="1:2" x14ac:dyDescent="0.25">
      <c r="A2361" s="6">
        <v>2356</v>
      </c>
      <c r="B2361" s="6" t="str">
        <f>"00583368"</f>
        <v>00583368</v>
      </c>
    </row>
    <row r="2362" spans="1:2" x14ac:dyDescent="0.25">
      <c r="A2362" s="6">
        <v>2357</v>
      </c>
      <c r="B2362" s="6" t="str">
        <f>"00584253"</f>
        <v>00584253</v>
      </c>
    </row>
    <row r="2363" spans="1:2" x14ac:dyDescent="0.25">
      <c r="A2363" s="6">
        <v>2358</v>
      </c>
      <c r="B2363" s="6" t="str">
        <f>"00585037"</f>
        <v>00585037</v>
      </c>
    </row>
    <row r="2364" spans="1:2" x14ac:dyDescent="0.25">
      <c r="A2364" s="6">
        <v>2359</v>
      </c>
      <c r="B2364" s="6" t="str">
        <f>"00585315"</f>
        <v>00585315</v>
      </c>
    </row>
    <row r="2365" spans="1:2" x14ac:dyDescent="0.25">
      <c r="A2365" s="6">
        <v>2360</v>
      </c>
      <c r="B2365" s="6" t="str">
        <f>"00585822"</f>
        <v>00585822</v>
      </c>
    </row>
    <row r="2366" spans="1:2" x14ac:dyDescent="0.25">
      <c r="A2366" s="6">
        <v>2361</v>
      </c>
      <c r="B2366" s="6" t="str">
        <f>"00586323"</f>
        <v>00586323</v>
      </c>
    </row>
    <row r="2367" spans="1:2" x14ac:dyDescent="0.25">
      <c r="A2367" s="6">
        <v>2362</v>
      </c>
      <c r="B2367" s="6" t="str">
        <f>"00587262"</f>
        <v>00587262</v>
      </c>
    </row>
    <row r="2368" spans="1:2" x14ac:dyDescent="0.25">
      <c r="A2368" s="6">
        <v>2363</v>
      </c>
      <c r="B2368" s="6" t="str">
        <f>"00587823"</f>
        <v>00587823</v>
      </c>
    </row>
    <row r="2369" spans="1:2" x14ac:dyDescent="0.25">
      <c r="A2369" s="6">
        <v>2364</v>
      </c>
      <c r="B2369" s="6" t="str">
        <f>"00587840"</f>
        <v>00587840</v>
      </c>
    </row>
    <row r="2370" spans="1:2" x14ac:dyDescent="0.25">
      <c r="A2370" s="6">
        <v>2365</v>
      </c>
      <c r="B2370" s="6" t="str">
        <f>"00587922"</f>
        <v>00587922</v>
      </c>
    </row>
    <row r="2371" spans="1:2" x14ac:dyDescent="0.25">
      <c r="A2371" s="6">
        <v>2366</v>
      </c>
      <c r="B2371" s="6" t="str">
        <f>"00588348"</f>
        <v>00588348</v>
      </c>
    </row>
    <row r="2372" spans="1:2" x14ac:dyDescent="0.25">
      <c r="A2372" s="6">
        <v>2367</v>
      </c>
      <c r="B2372" s="6" t="str">
        <f>"00590258"</f>
        <v>00590258</v>
      </c>
    </row>
    <row r="2373" spans="1:2" x14ac:dyDescent="0.25">
      <c r="A2373" s="6">
        <v>2368</v>
      </c>
      <c r="B2373" s="6" t="str">
        <f>"00590862"</f>
        <v>00590862</v>
      </c>
    </row>
    <row r="2374" spans="1:2" x14ac:dyDescent="0.25">
      <c r="A2374" s="6">
        <v>2369</v>
      </c>
      <c r="B2374" s="6" t="str">
        <f>"00591219"</f>
        <v>00591219</v>
      </c>
    </row>
    <row r="2375" spans="1:2" x14ac:dyDescent="0.25">
      <c r="A2375" s="6">
        <v>2370</v>
      </c>
      <c r="B2375" s="6" t="str">
        <f>"00592702"</f>
        <v>00592702</v>
      </c>
    </row>
    <row r="2376" spans="1:2" x14ac:dyDescent="0.25">
      <c r="A2376" s="6">
        <v>2371</v>
      </c>
      <c r="B2376" s="6" t="str">
        <f>"00593886"</f>
        <v>00593886</v>
      </c>
    </row>
    <row r="2377" spans="1:2" x14ac:dyDescent="0.25">
      <c r="A2377" s="6">
        <v>2372</v>
      </c>
      <c r="B2377" s="6" t="str">
        <f>"00594178"</f>
        <v>00594178</v>
      </c>
    </row>
    <row r="2378" spans="1:2" x14ac:dyDescent="0.25">
      <c r="A2378" s="6">
        <v>2373</v>
      </c>
      <c r="B2378" s="6" t="str">
        <f>"00594531"</f>
        <v>00594531</v>
      </c>
    </row>
    <row r="2379" spans="1:2" x14ac:dyDescent="0.25">
      <c r="A2379" s="6">
        <v>2374</v>
      </c>
      <c r="B2379" s="6" t="str">
        <f>"00595354"</f>
        <v>00595354</v>
      </c>
    </row>
    <row r="2380" spans="1:2" x14ac:dyDescent="0.25">
      <c r="A2380" s="6">
        <v>2375</v>
      </c>
      <c r="B2380" s="6" t="str">
        <f>"00596051"</f>
        <v>00596051</v>
      </c>
    </row>
    <row r="2381" spans="1:2" x14ac:dyDescent="0.25">
      <c r="A2381" s="6">
        <v>2376</v>
      </c>
      <c r="B2381" s="6" t="str">
        <f>"00596116"</f>
        <v>00596116</v>
      </c>
    </row>
    <row r="2382" spans="1:2" x14ac:dyDescent="0.25">
      <c r="A2382" s="6">
        <v>2377</v>
      </c>
      <c r="B2382" s="6" t="str">
        <f>"00596281"</f>
        <v>00596281</v>
      </c>
    </row>
    <row r="2383" spans="1:2" x14ac:dyDescent="0.25">
      <c r="A2383" s="6">
        <v>2378</v>
      </c>
      <c r="B2383" s="6" t="str">
        <f>"00597175"</f>
        <v>00597175</v>
      </c>
    </row>
    <row r="2384" spans="1:2" x14ac:dyDescent="0.25">
      <c r="A2384" s="6">
        <v>2379</v>
      </c>
      <c r="B2384" s="6" t="str">
        <f>"00597248"</f>
        <v>00597248</v>
      </c>
    </row>
    <row r="2385" spans="1:2" x14ac:dyDescent="0.25">
      <c r="A2385" s="6">
        <v>2380</v>
      </c>
      <c r="B2385" s="6" t="str">
        <f>"00599039"</f>
        <v>00599039</v>
      </c>
    </row>
    <row r="2386" spans="1:2" x14ac:dyDescent="0.25">
      <c r="A2386" s="6">
        <v>2381</v>
      </c>
      <c r="B2386" s="6" t="str">
        <f>"00600805"</f>
        <v>00600805</v>
      </c>
    </row>
    <row r="2387" spans="1:2" x14ac:dyDescent="0.25">
      <c r="A2387" s="6">
        <v>2382</v>
      </c>
      <c r="B2387" s="6" t="str">
        <f>"00601361"</f>
        <v>00601361</v>
      </c>
    </row>
    <row r="2388" spans="1:2" x14ac:dyDescent="0.25">
      <c r="A2388" s="6">
        <v>2383</v>
      </c>
      <c r="B2388" s="6" t="str">
        <f>"00602549"</f>
        <v>00602549</v>
      </c>
    </row>
    <row r="2389" spans="1:2" x14ac:dyDescent="0.25">
      <c r="A2389" s="6">
        <v>2384</v>
      </c>
      <c r="B2389" s="6" t="str">
        <f>"00603166"</f>
        <v>00603166</v>
      </c>
    </row>
    <row r="2390" spans="1:2" x14ac:dyDescent="0.25">
      <c r="A2390" s="6">
        <v>2385</v>
      </c>
      <c r="B2390" s="6" t="str">
        <f>"00603626"</f>
        <v>00603626</v>
      </c>
    </row>
    <row r="2391" spans="1:2" x14ac:dyDescent="0.25">
      <c r="A2391" s="6">
        <v>2386</v>
      </c>
      <c r="B2391" s="6" t="str">
        <f>"00603662"</f>
        <v>00603662</v>
      </c>
    </row>
    <row r="2392" spans="1:2" x14ac:dyDescent="0.25">
      <c r="A2392" s="6">
        <v>2387</v>
      </c>
      <c r="B2392" s="6" t="str">
        <f>"00603803"</f>
        <v>00603803</v>
      </c>
    </row>
    <row r="2393" spans="1:2" x14ac:dyDescent="0.25">
      <c r="A2393" s="6">
        <v>2388</v>
      </c>
      <c r="B2393" s="6" t="str">
        <f>"00603854"</f>
        <v>00603854</v>
      </c>
    </row>
    <row r="2394" spans="1:2" x14ac:dyDescent="0.25">
      <c r="A2394" s="6">
        <v>2389</v>
      </c>
      <c r="B2394" s="6" t="str">
        <f>"00604148"</f>
        <v>00604148</v>
      </c>
    </row>
    <row r="2395" spans="1:2" x14ac:dyDescent="0.25">
      <c r="A2395" s="6">
        <v>2390</v>
      </c>
      <c r="B2395" s="6" t="str">
        <f>"00604913"</f>
        <v>00604913</v>
      </c>
    </row>
    <row r="2396" spans="1:2" x14ac:dyDescent="0.25">
      <c r="A2396" s="6">
        <v>2391</v>
      </c>
      <c r="B2396" s="6" t="str">
        <f>"00605070"</f>
        <v>00605070</v>
      </c>
    </row>
    <row r="2397" spans="1:2" x14ac:dyDescent="0.25">
      <c r="A2397" s="6">
        <v>2392</v>
      </c>
      <c r="B2397" s="6" t="str">
        <f>"00605308"</f>
        <v>00605308</v>
      </c>
    </row>
    <row r="2398" spans="1:2" x14ac:dyDescent="0.25">
      <c r="A2398" s="6">
        <v>2393</v>
      </c>
      <c r="B2398" s="6" t="str">
        <f>"00605694"</f>
        <v>00605694</v>
      </c>
    </row>
    <row r="2399" spans="1:2" x14ac:dyDescent="0.25">
      <c r="A2399" s="6">
        <v>2394</v>
      </c>
      <c r="B2399" s="6" t="str">
        <f>"00605825"</f>
        <v>00605825</v>
      </c>
    </row>
    <row r="2400" spans="1:2" x14ac:dyDescent="0.25">
      <c r="A2400" s="6">
        <v>2395</v>
      </c>
      <c r="B2400" s="6" t="str">
        <f>"00606072"</f>
        <v>00606072</v>
      </c>
    </row>
    <row r="2401" spans="1:2" x14ac:dyDescent="0.25">
      <c r="A2401" s="6">
        <v>2396</v>
      </c>
      <c r="B2401" s="6" t="str">
        <f>"00607723"</f>
        <v>00607723</v>
      </c>
    </row>
    <row r="2402" spans="1:2" x14ac:dyDescent="0.25">
      <c r="A2402" s="6">
        <v>2397</v>
      </c>
      <c r="B2402" s="6" t="str">
        <f>"00608446"</f>
        <v>00608446</v>
      </c>
    </row>
    <row r="2403" spans="1:2" x14ac:dyDescent="0.25">
      <c r="A2403" s="6">
        <v>2398</v>
      </c>
      <c r="B2403" s="6" t="str">
        <f>"00609689"</f>
        <v>00609689</v>
      </c>
    </row>
    <row r="2404" spans="1:2" x14ac:dyDescent="0.25">
      <c r="A2404" s="6">
        <v>2399</v>
      </c>
      <c r="B2404" s="6" t="str">
        <f>"00610059"</f>
        <v>00610059</v>
      </c>
    </row>
    <row r="2405" spans="1:2" x14ac:dyDescent="0.25">
      <c r="A2405" s="6">
        <v>2400</v>
      </c>
      <c r="B2405" s="6" t="str">
        <f>"00613074"</f>
        <v>00613074</v>
      </c>
    </row>
    <row r="2406" spans="1:2" x14ac:dyDescent="0.25">
      <c r="A2406" s="6">
        <v>2401</v>
      </c>
      <c r="B2406" s="6" t="str">
        <f>"00613678"</f>
        <v>00613678</v>
      </c>
    </row>
    <row r="2407" spans="1:2" x14ac:dyDescent="0.25">
      <c r="A2407" s="6">
        <v>2402</v>
      </c>
      <c r="B2407" s="6" t="str">
        <f>"00614053"</f>
        <v>00614053</v>
      </c>
    </row>
    <row r="2408" spans="1:2" x14ac:dyDescent="0.25">
      <c r="A2408" s="6">
        <v>2403</v>
      </c>
      <c r="B2408" s="6" t="str">
        <f>"00614326"</f>
        <v>00614326</v>
      </c>
    </row>
    <row r="2409" spans="1:2" x14ac:dyDescent="0.25">
      <c r="A2409" s="6">
        <v>2404</v>
      </c>
      <c r="B2409" s="6" t="str">
        <f>"00615003"</f>
        <v>00615003</v>
      </c>
    </row>
    <row r="2410" spans="1:2" x14ac:dyDescent="0.25">
      <c r="A2410" s="6">
        <v>2405</v>
      </c>
      <c r="B2410" s="6" t="str">
        <f>"00616211"</f>
        <v>00616211</v>
      </c>
    </row>
    <row r="2411" spans="1:2" x14ac:dyDescent="0.25">
      <c r="A2411" s="6">
        <v>2406</v>
      </c>
      <c r="B2411" s="6" t="str">
        <f>"00618435"</f>
        <v>00618435</v>
      </c>
    </row>
    <row r="2412" spans="1:2" x14ac:dyDescent="0.25">
      <c r="A2412" s="6">
        <v>2407</v>
      </c>
      <c r="B2412" s="6" t="str">
        <f>"00619205"</f>
        <v>00619205</v>
      </c>
    </row>
    <row r="2413" spans="1:2" x14ac:dyDescent="0.25">
      <c r="A2413" s="6">
        <v>2408</v>
      </c>
      <c r="B2413" s="6" t="str">
        <f>"00619268"</f>
        <v>00619268</v>
      </c>
    </row>
    <row r="2414" spans="1:2" x14ac:dyDescent="0.25">
      <c r="A2414" s="6">
        <v>2409</v>
      </c>
      <c r="B2414" s="6" t="str">
        <f>"00620038"</f>
        <v>00620038</v>
      </c>
    </row>
    <row r="2415" spans="1:2" x14ac:dyDescent="0.25">
      <c r="A2415" s="6">
        <v>2410</v>
      </c>
      <c r="B2415" s="6" t="str">
        <f>"00620288"</f>
        <v>00620288</v>
      </c>
    </row>
    <row r="2416" spans="1:2" x14ac:dyDescent="0.25">
      <c r="A2416" s="6">
        <v>2411</v>
      </c>
      <c r="B2416" s="6" t="str">
        <f>"00620342"</f>
        <v>00620342</v>
      </c>
    </row>
    <row r="2417" spans="1:2" x14ac:dyDescent="0.25">
      <c r="A2417" s="6">
        <v>2412</v>
      </c>
      <c r="B2417" s="6" t="str">
        <f>"00620542"</f>
        <v>00620542</v>
      </c>
    </row>
    <row r="2418" spans="1:2" x14ac:dyDescent="0.25">
      <c r="A2418" s="6">
        <v>2413</v>
      </c>
      <c r="B2418" s="6" t="str">
        <f>"00620655"</f>
        <v>00620655</v>
      </c>
    </row>
    <row r="2419" spans="1:2" x14ac:dyDescent="0.25">
      <c r="A2419" s="6">
        <v>2414</v>
      </c>
      <c r="B2419" s="6" t="str">
        <f>"00620763"</f>
        <v>00620763</v>
      </c>
    </row>
    <row r="2420" spans="1:2" x14ac:dyDescent="0.25">
      <c r="A2420" s="6">
        <v>2415</v>
      </c>
      <c r="B2420" s="6" t="str">
        <f>"00621719"</f>
        <v>00621719</v>
      </c>
    </row>
    <row r="2421" spans="1:2" x14ac:dyDescent="0.25">
      <c r="A2421" s="6">
        <v>2416</v>
      </c>
      <c r="B2421" s="6" t="str">
        <f>"00622305"</f>
        <v>00622305</v>
      </c>
    </row>
    <row r="2422" spans="1:2" x14ac:dyDescent="0.25">
      <c r="A2422" s="6">
        <v>2417</v>
      </c>
      <c r="B2422" s="6" t="str">
        <f>"00623519"</f>
        <v>00623519</v>
      </c>
    </row>
    <row r="2423" spans="1:2" x14ac:dyDescent="0.25">
      <c r="A2423" s="6">
        <v>2418</v>
      </c>
      <c r="B2423" s="6" t="str">
        <f>"00625482"</f>
        <v>00625482</v>
      </c>
    </row>
    <row r="2424" spans="1:2" x14ac:dyDescent="0.25">
      <c r="A2424" s="6">
        <v>2419</v>
      </c>
      <c r="B2424" s="6" t="str">
        <f>"00625726"</f>
        <v>00625726</v>
      </c>
    </row>
    <row r="2425" spans="1:2" x14ac:dyDescent="0.25">
      <c r="A2425" s="6">
        <v>2420</v>
      </c>
      <c r="B2425" s="6" t="str">
        <f>"00625816"</f>
        <v>00625816</v>
      </c>
    </row>
    <row r="2426" spans="1:2" x14ac:dyDescent="0.25">
      <c r="A2426" s="6">
        <v>2421</v>
      </c>
      <c r="B2426" s="6" t="str">
        <f>"00627704"</f>
        <v>00627704</v>
      </c>
    </row>
    <row r="2427" spans="1:2" x14ac:dyDescent="0.25">
      <c r="A2427" s="6">
        <v>2422</v>
      </c>
      <c r="B2427" s="6" t="str">
        <f>"00627886"</f>
        <v>00627886</v>
      </c>
    </row>
    <row r="2428" spans="1:2" x14ac:dyDescent="0.25">
      <c r="A2428" s="6">
        <v>2423</v>
      </c>
      <c r="B2428" s="6" t="str">
        <f>"00628669"</f>
        <v>00628669</v>
      </c>
    </row>
    <row r="2429" spans="1:2" x14ac:dyDescent="0.25">
      <c r="A2429" s="6">
        <v>2424</v>
      </c>
      <c r="B2429" s="6" t="str">
        <f>"00631623"</f>
        <v>00631623</v>
      </c>
    </row>
    <row r="2430" spans="1:2" x14ac:dyDescent="0.25">
      <c r="A2430" s="6">
        <v>2425</v>
      </c>
      <c r="B2430" s="6" t="str">
        <f>"00634528"</f>
        <v>00634528</v>
      </c>
    </row>
    <row r="2431" spans="1:2" x14ac:dyDescent="0.25">
      <c r="A2431" s="6">
        <v>2426</v>
      </c>
      <c r="B2431" s="6" t="str">
        <f>"00636275"</f>
        <v>00636275</v>
      </c>
    </row>
    <row r="2432" spans="1:2" x14ac:dyDescent="0.25">
      <c r="A2432" s="6">
        <v>2427</v>
      </c>
      <c r="B2432" s="6" t="str">
        <f>"00637303"</f>
        <v>00637303</v>
      </c>
    </row>
    <row r="2433" spans="1:2" x14ac:dyDescent="0.25">
      <c r="A2433" s="6">
        <v>2428</v>
      </c>
      <c r="B2433" s="6" t="str">
        <f>"00641600"</f>
        <v>00641600</v>
      </c>
    </row>
    <row r="2434" spans="1:2" x14ac:dyDescent="0.25">
      <c r="A2434" s="6">
        <v>2429</v>
      </c>
      <c r="B2434" s="6" t="str">
        <f>"00643311"</f>
        <v>00643311</v>
      </c>
    </row>
    <row r="2435" spans="1:2" x14ac:dyDescent="0.25">
      <c r="A2435" s="6">
        <v>2430</v>
      </c>
      <c r="B2435" s="6" t="str">
        <f>"00643623"</f>
        <v>00643623</v>
      </c>
    </row>
    <row r="2436" spans="1:2" x14ac:dyDescent="0.25">
      <c r="A2436" s="6">
        <v>2431</v>
      </c>
      <c r="B2436" s="6" t="str">
        <f>"00649153"</f>
        <v>00649153</v>
      </c>
    </row>
    <row r="2437" spans="1:2" x14ac:dyDescent="0.25">
      <c r="A2437" s="6">
        <v>2432</v>
      </c>
      <c r="B2437" s="6" t="str">
        <f>"00649776"</f>
        <v>00649776</v>
      </c>
    </row>
    <row r="2438" spans="1:2" x14ac:dyDescent="0.25">
      <c r="A2438" s="6">
        <v>2433</v>
      </c>
      <c r="B2438" s="6" t="str">
        <f>"00650155"</f>
        <v>00650155</v>
      </c>
    </row>
    <row r="2439" spans="1:2" x14ac:dyDescent="0.25">
      <c r="A2439" s="6">
        <v>2434</v>
      </c>
      <c r="B2439" s="6" t="str">
        <f>"00650756"</f>
        <v>00650756</v>
      </c>
    </row>
    <row r="2440" spans="1:2" x14ac:dyDescent="0.25">
      <c r="A2440" s="6">
        <v>2435</v>
      </c>
      <c r="B2440" s="6" t="str">
        <f>"00650866"</f>
        <v>00650866</v>
      </c>
    </row>
    <row r="2441" spans="1:2" x14ac:dyDescent="0.25">
      <c r="A2441" s="6">
        <v>2436</v>
      </c>
      <c r="B2441" s="6" t="str">
        <f>"00651080"</f>
        <v>00651080</v>
      </c>
    </row>
    <row r="2442" spans="1:2" x14ac:dyDescent="0.25">
      <c r="A2442" s="6">
        <v>2437</v>
      </c>
      <c r="B2442" s="6" t="str">
        <f>"00652077"</f>
        <v>00652077</v>
      </c>
    </row>
    <row r="2443" spans="1:2" x14ac:dyDescent="0.25">
      <c r="A2443" s="6">
        <v>2438</v>
      </c>
      <c r="B2443" s="6" t="str">
        <f>"00652600"</f>
        <v>00652600</v>
      </c>
    </row>
    <row r="2444" spans="1:2" x14ac:dyDescent="0.25">
      <c r="A2444" s="6">
        <v>2439</v>
      </c>
      <c r="B2444" s="6" t="str">
        <f>"00653142"</f>
        <v>00653142</v>
      </c>
    </row>
    <row r="2445" spans="1:2" x14ac:dyDescent="0.25">
      <c r="A2445" s="6">
        <v>2440</v>
      </c>
      <c r="B2445" s="6" t="str">
        <f>"00653508"</f>
        <v>00653508</v>
      </c>
    </row>
    <row r="2446" spans="1:2" x14ac:dyDescent="0.25">
      <c r="A2446" s="6">
        <v>2441</v>
      </c>
      <c r="B2446" s="6" t="str">
        <f>"00654254"</f>
        <v>00654254</v>
      </c>
    </row>
    <row r="2447" spans="1:2" x14ac:dyDescent="0.25">
      <c r="A2447" s="6">
        <v>2442</v>
      </c>
      <c r="B2447" s="6" t="str">
        <f>"00654305"</f>
        <v>00654305</v>
      </c>
    </row>
    <row r="2448" spans="1:2" x14ac:dyDescent="0.25">
      <c r="A2448" s="6">
        <v>2443</v>
      </c>
      <c r="B2448" s="6" t="str">
        <f>"00654379"</f>
        <v>00654379</v>
      </c>
    </row>
    <row r="2449" spans="1:2" x14ac:dyDescent="0.25">
      <c r="A2449" s="6">
        <v>2444</v>
      </c>
      <c r="B2449" s="6" t="str">
        <f>"00654551"</f>
        <v>00654551</v>
      </c>
    </row>
    <row r="2450" spans="1:2" x14ac:dyDescent="0.25">
      <c r="A2450" s="6">
        <v>2445</v>
      </c>
      <c r="B2450" s="6" t="str">
        <f>"00654654"</f>
        <v>00654654</v>
      </c>
    </row>
    <row r="2451" spans="1:2" x14ac:dyDescent="0.25">
      <c r="A2451" s="6">
        <v>2446</v>
      </c>
      <c r="B2451" s="6" t="str">
        <f>"00654689"</f>
        <v>00654689</v>
      </c>
    </row>
    <row r="2452" spans="1:2" x14ac:dyDescent="0.25">
      <c r="A2452" s="6">
        <v>2447</v>
      </c>
      <c r="B2452" s="6" t="str">
        <f>"00654840"</f>
        <v>00654840</v>
      </c>
    </row>
    <row r="2453" spans="1:2" x14ac:dyDescent="0.25">
      <c r="A2453" s="6">
        <v>2448</v>
      </c>
      <c r="B2453" s="6" t="str">
        <f>"00655146"</f>
        <v>00655146</v>
      </c>
    </row>
    <row r="2454" spans="1:2" x14ac:dyDescent="0.25">
      <c r="A2454" s="6">
        <v>2449</v>
      </c>
      <c r="B2454" s="6" t="str">
        <f>"00655414"</f>
        <v>00655414</v>
      </c>
    </row>
    <row r="2455" spans="1:2" x14ac:dyDescent="0.25">
      <c r="A2455" s="6">
        <v>2450</v>
      </c>
      <c r="B2455" s="6" t="str">
        <f>"00655480"</f>
        <v>00655480</v>
      </c>
    </row>
    <row r="2456" spans="1:2" x14ac:dyDescent="0.25">
      <c r="A2456" s="6">
        <v>2451</v>
      </c>
      <c r="B2456" s="6" t="str">
        <f>"00655525"</f>
        <v>00655525</v>
      </c>
    </row>
    <row r="2457" spans="1:2" x14ac:dyDescent="0.25">
      <c r="A2457" s="6">
        <v>2452</v>
      </c>
      <c r="B2457" s="6" t="str">
        <f>"00655727"</f>
        <v>00655727</v>
      </c>
    </row>
    <row r="2458" spans="1:2" x14ac:dyDescent="0.25">
      <c r="A2458" s="6">
        <v>2453</v>
      </c>
      <c r="B2458" s="6" t="str">
        <f>"00655995"</f>
        <v>00655995</v>
      </c>
    </row>
    <row r="2459" spans="1:2" x14ac:dyDescent="0.25">
      <c r="A2459" s="6">
        <v>2454</v>
      </c>
      <c r="B2459" s="6" t="str">
        <f>"00656246"</f>
        <v>00656246</v>
      </c>
    </row>
    <row r="2460" spans="1:2" x14ac:dyDescent="0.25">
      <c r="A2460" s="6">
        <v>2455</v>
      </c>
      <c r="B2460" s="6" t="str">
        <f>"00656329"</f>
        <v>00656329</v>
      </c>
    </row>
    <row r="2461" spans="1:2" x14ac:dyDescent="0.25">
      <c r="A2461" s="6">
        <v>2456</v>
      </c>
      <c r="B2461" s="6" t="str">
        <f>"00656352"</f>
        <v>00656352</v>
      </c>
    </row>
    <row r="2462" spans="1:2" x14ac:dyDescent="0.25">
      <c r="A2462" s="6">
        <v>2457</v>
      </c>
      <c r="B2462" s="6" t="str">
        <f>"00656651"</f>
        <v>00656651</v>
      </c>
    </row>
    <row r="2463" spans="1:2" x14ac:dyDescent="0.25">
      <c r="A2463" s="6">
        <v>2458</v>
      </c>
      <c r="B2463" s="6" t="str">
        <f>"00657179"</f>
        <v>00657179</v>
      </c>
    </row>
    <row r="2464" spans="1:2" x14ac:dyDescent="0.25">
      <c r="A2464" s="6">
        <v>2459</v>
      </c>
      <c r="B2464" s="6" t="str">
        <f>"00657541"</f>
        <v>00657541</v>
      </c>
    </row>
    <row r="2465" spans="1:2" x14ac:dyDescent="0.25">
      <c r="A2465" s="6">
        <v>2460</v>
      </c>
      <c r="B2465" s="6" t="str">
        <f>"00657799"</f>
        <v>00657799</v>
      </c>
    </row>
    <row r="2466" spans="1:2" x14ac:dyDescent="0.25">
      <c r="A2466" s="6">
        <v>2461</v>
      </c>
      <c r="B2466" s="6" t="str">
        <f>"00657809"</f>
        <v>00657809</v>
      </c>
    </row>
    <row r="2467" spans="1:2" x14ac:dyDescent="0.25">
      <c r="A2467" s="6">
        <v>2462</v>
      </c>
      <c r="B2467" s="6" t="str">
        <f>"00657818"</f>
        <v>00657818</v>
      </c>
    </row>
    <row r="2468" spans="1:2" x14ac:dyDescent="0.25">
      <c r="A2468" s="6">
        <v>2463</v>
      </c>
      <c r="B2468" s="6" t="str">
        <f>"00657875"</f>
        <v>00657875</v>
      </c>
    </row>
    <row r="2469" spans="1:2" x14ac:dyDescent="0.25">
      <c r="A2469" s="6">
        <v>2464</v>
      </c>
      <c r="B2469" s="6" t="str">
        <f>"00658550"</f>
        <v>00658550</v>
      </c>
    </row>
    <row r="2470" spans="1:2" x14ac:dyDescent="0.25">
      <c r="A2470" s="6">
        <v>2465</v>
      </c>
      <c r="B2470" s="6" t="str">
        <f>"00658670"</f>
        <v>00658670</v>
      </c>
    </row>
    <row r="2471" spans="1:2" x14ac:dyDescent="0.25">
      <c r="A2471" s="6">
        <v>2466</v>
      </c>
      <c r="B2471" s="6" t="str">
        <f>"00658692"</f>
        <v>00658692</v>
      </c>
    </row>
    <row r="2472" spans="1:2" x14ac:dyDescent="0.25">
      <c r="A2472" s="6">
        <v>2467</v>
      </c>
      <c r="B2472" s="6" t="str">
        <f>"00658763"</f>
        <v>00658763</v>
      </c>
    </row>
    <row r="2473" spans="1:2" x14ac:dyDescent="0.25">
      <c r="A2473" s="6">
        <v>2468</v>
      </c>
      <c r="B2473" s="6" t="str">
        <f>"00659179"</f>
        <v>00659179</v>
      </c>
    </row>
    <row r="2474" spans="1:2" x14ac:dyDescent="0.25">
      <c r="A2474" s="6">
        <v>2469</v>
      </c>
      <c r="B2474" s="6" t="str">
        <f>"00659273"</f>
        <v>00659273</v>
      </c>
    </row>
    <row r="2475" spans="1:2" x14ac:dyDescent="0.25">
      <c r="A2475" s="6">
        <v>2470</v>
      </c>
      <c r="B2475" s="6" t="str">
        <f>"00659287"</f>
        <v>00659287</v>
      </c>
    </row>
    <row r="2476" spans="1:2" x14ac:dyDescent="0.25">
      <c r="A2476" s="6">
        <v>2471</v>
      </c>
      <c r="B2476" s="6" t="str">
        <f>"00659326"</f>
        <v>00659326</v>
      </c>
    </row>
    <row r="2477" spans="1:2" x14ac:dyDescent="0.25">
      <c r="A2477" s="6">
        <v>2472</v>
      </c>
      <c r="B2477" s="6" t="str">
        <f>"00659565"</f>
        <v>00659565</v>
      </c>
    </row>
    <row r="2478" spans="1:2" x14ac:dyDescent="0.25">
      <c r="A2478" s="6">
        <v>2473</v>
      </c>
      <c r="B2478" s="6" t="str">
        <f>"00659605"</f>
        <v>00659605</v>
      </c>
    </row>
    <row r="2479" spans="1:2" x14ac:dyDescent="0.25">
      <c r="A2479" s="6">
        <v>2474</v>
      </c>
      <c r="B2479" s="6" t="str">
        <f>"00660138"</f>
        <v>00660138</v>
      </c>
    </row>
    <row r="2480" spans="1:2" x14ac:dyDescent="0.25">
      <c r="A2480" s="6">
        <v>2475</v>
      </c>
      <c r="B2480" s="6" t="str">
        <f>"00660214"</f>
        <v>00660214</v>
      </c>
    </row>
    <row r="2481" spans="1:2" x14ac:dyDescent="0.25">
      <c r="A2481" s="6">
        <v>2476</v>
      </c>
      <c r="B2481" s="6" t="str">
        <f>"00660502"</f>
        <v>00660502</v>
      </c>
    </row>
    <row r="2482" spans="1:2" x14ac:dyDescent="0.25">
      <c r="A2482" s="6">
        <v>2477</v>
      </c>
      <c r="B2482" s="6" t="str">
        <f>"00660678"</f>
        <v>00660678</v>
      </c>
    </row>
    <row r="2483" spans="1:2" x14ac:dyDescent="0.25">
      <c r="A2483" s="6">
        <v>2478</v>
      </c>
      <c r="B2483" s="6" t="str">
        <f>"00661689"</f>
        <v>00661689</v>
      </c>
    </row>
    <row r="2484" spans="1:2" x14ac:dyDescent="0.25">
      <c r="A2484" s="6">
        <v>2479</v>
      </c>
      <c r="B2484" s="6" t="str">
        <f>"00661854"</f>
        <v>00661854</v>
      </c>
    </row>
    <row r="2485" spans="1:2" x14ac:dyDescent="0.25">
      <c r="A2485" s="6">
        <v>2480</v>
      </c>
      <c r="B2485" s="6" t="str">
        <f>"00662285"</f>
        <v>00662285</v>
      </c>
    </row>
    <row r="2486" spans="1:2" x14ac:dyDescent="0.25">
      <c r="A2486" s="6">
        <v>2481</v>
      </c>
      <c r="B2486" s="6" t="str">
        <f>"00662357"</f>
        <v>00662357</v>
      </c>
    </row>
    <row r="2487" spans="1:2" x14ac:dyDescent="0.25">
      <c r="A2487" s="6">
        <v>2482</v>
      </c>
      <c r="B2487" s="6" t="str">
        <f>"00662559"</f>
        <v>00662559</v>
      </c>
    </row>
    <row r="2488" spans="1:2" x14ac:dyDescent="0.25">
      <c r="A2488" s="6">
        <v>2483</v>
      </c>
      <c r="B2488" s="6" t="str">
        <f>"00662745"</f>
        <v>00662745</v>
      </c>
    </row>
    <row r="2489" spans="1:2" x14ac:dyDescent="0.25">
      <c r="A2489" s="6">
        <v>2484</v>
      </c>
      <c r="B2489" s="6" t="str">
        <f>"00662976"</f>
        <v>00662976</v>
      </c>
    </row>
    <row r="2490" spans="1:2" x14ac:dyDescent="0.25">
      <c r="A2490" s="6">
        <v>2485</v>
      </c>
      <c r="B2490" s="6" t="str">
        <f>"00663268"</f>
        <v>00663268</v>
      </c>
    </row>
    <row r="2491" spans="1:2" x14ac:dyDescent="0.25">
      <c r="A2491" s="6">
        <v>2486</v>
      </c>
      <c r="B2491" s="6" t="str">
        <f>"00663614"</f>
        <v>00663614</v>
      </c>
    </row>
    <row r="2492" spans="1:2" x14ac:dyDescent="0.25">
      <c r="A2492" s="6">
        <v>2487</v>
      </c>
      <c r="B2492" s="6" t="str">
        <f>"00663811"</f>
        <v>00663811</v>
      </c>
    </row>
    <row r="2493" spans="1:2" x14ac:dyDescent="0.25">
      <c r="A2493" s="6">
        <v>2488</v>
      </c>
      <c r="B2493" s="6" t="str">
        <f>"00663974"</f>
        <v>00663974</v>
      </c>
    </row>
    <row r="2494" spans="1:2" x14ac:dyDescent="0.25">
      <c r="A2494" s="6">
        <v>2489</v>
      </c>
      <c r="B2494" s="6" t="str">
        <f>"00664010"</f>
        <v>00664010</v>
      </c>
    </row>
    <row r="2495" spans="1:2" x14ac:dyDescent="0.25">
      <c r="A2495" s="6">
        <v>2490</v>
      </c>
      <c r="B2495" s="6" t="str">
        <f>"00664068"</f>
        <v>00664068</v>
      </c>
    </row>
    <row r="2496" spans="1:2" x14ac:dyDescent="0.25">
      <c r="A2496" s="6">
        <v>2491</v>
      </c>
      <c r="B2496" s="6" t="str">
        <f>"00664108"</f>
        <v>00664108</v>
      </c>
    </row>
    <row r="2497" spans="1:2" x14ac:dyDescent="0.25">
      <c r="A2497" s="6">
        <v>2492</v>
      </c>
      <c r="B2497" s="6" t="str">
        <f>"00664707"</f>
        <v>00664707</v>
      </c>
    </row>
    <row r="2498" spans="1:2" x14ac:dyDescent="0.25">
      <c r="A2498" s="6">
        <v>2493</v>
      </c>
      <c r="B2498" s="6" t="str">
        <f>"00664803"</f>
        <v>00664803</v>
      </c>
    </row>
    <row r="2499" spans="1:2" x14ac:dyDescent="0.25">
      <c r="A2499" s="6">
        <v>2494</v>
      </c>
      <c r="B2499" s="6" t="str">
        <f>"00664963"</f>
        <v>00664963</v>
      </c>
    </row>
    <row r="2500" spans="1:2" x14ac:dyDescent="0.25">
      <c r="A2500" s="6">
        <v>2495</v>
      </c>
      <c r="B2500" s="6" t="str">
        <f>"00664965"</f>
        <v>00664965</v>
      </c>
    </row>
    <row r="2501" spans="1:2" x14ac:dyDescent="0.25">
      <c r="A2501" s="6">
        <v>2496</v>
      </c>
      <c r="B2501" s="6" t="str">
        <f>"00665130"</f>
        <v>00665130</v>
      </c>
    </row>
    <row r="2502" spans="1:2" x14ac:dyDescent="0.25">
      <c r="A2502" s="6">
        <v>2497</v>
      </c>
      <c r="B2502" s="6" t="str">
        <f>"00665434"</f>
        <v>00665434</v>
      </c>
    </row>
    <row r="2503" spans="1:2" x14ac:dyDescent="0.25">
      <c r="A2503" s="6">
        <v>2498</v>
      </c>
      <c r="B2503" s="6" t="str">
        <f>"00665480"</f>
        <v>00665480</v>
      </c>
    </row>
    <row r="2504" spans="1:2" x14ac:dyDescent="0.25">
      <c r="A2504" s="6">
        <v>2499</v>
      </c>
      <c r="B2504" s="6" t="str">
        <f>"00665881"</f>
        <v>00665881</v>
      </c>
    </row>
    <row r="2505" spans="1:2" x14ac:dyDescent="0.25">
      <c r="A2505" s="6">
        <v>2500</v>
      </c>
      <c r="B2505" s="6" t="str">
        <f>"00666228"</f>
        <v>00666228</v>
      </c>
    </row>
    <row r="2506" spans="1:2" x14ac:dyDescent="0.25">
      <c r="A2506" s="6">
        <v>2501</v>
      </c>
      <c r="B2506" s="6" t="str">
        <f>"00666637"</f>
        <v>00666637</v>
      </c>
    </row>
    <row r="2507" spans="1:2" x14ac:dyDescent="0.25">
      <c r="A2507" s="6">
        <v>2502</v>
      </c>
      <c r="B2507" s="6" t="str">
        <f>"00666788"</f>
        <v>00666788</v>
      </c>
    </row>
    <row r="2508" spans="1:2" x14ac:dyDescent="0.25">
      <c r="A2508" s="6">
        <v>2503</v>
      </c>
      <c r="B2508" s="6" t="str">
        <f>"00667084"</f>
        <v>00667084</v>
      </c>
    </row>
    <row r="2509" spans="1:2" x14ac:dyDescent="0.25">
      <c r="A2509" s="6">
        <v>2504</v>
      </c>
      <c r="B2509" s="6" t="str">
        <f>"00667167"</f>
        <v>00667167</v>
      </c>
    </row>
    <row r="2510" spans="1:2" x14ac:dyDescent="0.25">
      <c r="A2510" s="6">
        <v>2505</v>
      </c>
      <c r="B2510" s="6" t="str">
        <f>"00667499"</f>
        <v>00667499</v>
      </c>
    </row>
    <row r="2511" spans="1:2" x14ac:dyDescent="0.25">
      <c r="A2511" s="6">
        <v>2506</v>
      </c>
      <c r="B2511" s="6" t="str">
        <f>"00667558"</f>
        <v>00667558</v>
      </c>
    </row>
    <row r="2512" spans="1:2" x14ac:dyDescent="0.25">
      <c r="A2512" s="6">
        <v>2507</v>
      </c>
      <c r="B2512" s="6" t="str">
        <f>"00667597"</f>
        <v>00667597</v>
      </c>
    </row>
    <row r="2513" spans="1:2" x14ac:dyDescent="0.25">
      <c r="A2513" s="6">
        <v>2508</v>
      </c>
      <c r="B2513" s="6" t="str">
        <f>"00667677"</f>
        <v>00667677</v>
      </c>
    </row>
    <row r="2514" spans="1:2" x14ac:dyDescent="0.25">
      <c r="A2514" s="6">
        <v>2509</v>
      </c>
      <c r="B2514" s="6" t="str">
        <f>"00667738"</f>
        <v>00667738</v>
      </c>
    </row>
    <row r="2515" spans="1:2" x14ac:dyDescent="0.25">
      <c r="A2515" s="6">
        <v>2510</v>
      </c>
      <c r="B2515" s="6" t="str">
        <f>"00667747"</f>
        <v>00667747</v>
      </c>
    </row>
    <row r="2516" spans="1:2" x14ac:dyDescent="0.25">
      <c r="A2516" s="6">
        <v>2511</v>
      </c>
      <c r="B2516" s="6" t="str">
        <f>"00668180"</f>
        <v>00668180</v>
      </c>
    </row>
    <row r="2517" spans="1:2" x14ac:dyDescent="0.25">
      <c r="A2517" s="6">
        <v>2512</v>
      </c>
      <c r="B2517" s="6" t="str">
        <f>"00668236"</f>
        <v>00668236</v>
      </c>
    </row>
    <row r="2518" spans="1:2" x14ac:dyDescent="0.25">
      <c r="A2518" s="6">
        <v>2513</v>
      </c>
      <c r="B2518" s="6" t="str">
        <f>"00668504"</f>
        <v>00668504</v>
      </c>
    </row>
    <row r="2519" spans="1:2" x14ac:dyDescent="0.25">
      <c r="A2519" s="6">
        <v>2514</v>
      </c>
      <c r="B2519" s="6" t="str">
        <f>"00668665"</f>
        <v>00668665</v>
      </c>
    </row>
    <row r="2520" spans="1:2" x14ac:dyDescent="0.25">
      <c r="A2520" s="6">
        <v>2515</v>
      </c>
      <c r="B2520" s="6" t="str">
        <f>"00668799"</f>
        <v>00668799</v>
      </c>
    </row>
    <row r="2521" spans="1:2" x14ac:dyDescent="0.25">
      <c r="A2521" s="6">
        <v>2516</v>
      </c>
      <c r="B2521" s="6" t="str">
        <f>"00669275"</f>
        <v>00669275</v>
      </c>
    </row>
    <row r="2522" spans="1:2" x14ac:dyDescent="0.25">
      <c r="A2522" s="6">
        <v>2517</v>
      </c>
      <c r="B2522" s="6" t="str">
        <f>"00669448"</f>
        <v>00669448</v>
      </c>
    </row>
    <row r="2523" spans="1:2" x14ac:dyDescent="0.25">
      <c r="A2523" s="6">
        <v>2518</v>
      </c>
      <c r="B2523" s="6" t="str">
        <f>"00669660"</f>
        <v>00669660</v>
      </c>
    </row>
    <row r="2524" spans="1:2" x14ac:dyDescent="0.25">
      <c r="A2524" s="6">
        <v>2519</v>
      </c>
      <c r="B2524" s="6" t="str">
        <f>"00670545"</f>
        <v>00670545</v>
      </c>
    </row>
    <row r="2525" spans="1:2" x14ac:dyDescent="0.25">
      <c r="A2525" s="6">
        <v>2520</v>
      </c>
      <c r="B2525" s="6" t="str">
        <f>"00671517"</f>
        <v>00671517</v>
      </c>
    </row>
    <row r="2526" spans="1:2" x14ac:dyDescent="0.25">
      <c r="A2526" s="6">
        <v>2521</v>
      </c>
      <c r="B2526" s="6" t="str">
        <f>"00671743"</f>
        <v>00671743</v>
      </c>
    </row>
    <row r="2527" spans="1:2" x14ac:dyDescent="0.25">
      <c r="A2527" s="6">
        <v>2522</v>
      </c>
      <c r="B2527" s="6" t="str">
        <f>"00672207"</f>
        <v>00672207</v>
      </c>
    </row>
    <row r="2528" spans="1:2" x14ac:dyDescent="0.25">
      <c r="A2528" s="6">
        <v>2523</v>
      </c>
      <c r="B2528" s="6" t="str">
        <f>"00672689"</f>
        <v>00672689</v>
      </c>
    </row>
    <row r="2529" spans="1:2" x14ac:dyDescent="0.25">
      <c r="A2529" s="6">
        <v>2524</v>
      </c>
      <c r="B2529" s="6" t="str">
        <f>"00673163"</f>
        <v>00673163</v>
      </c>
    </row>
    <row r="2530" spans="1:2" x14ac:dyDescent="0.25">
      <c r="A2530" s="6">
        <v>2525</v>
      </c>
      <c r="B2530" s="6" t="str">
        <f>"00673182"</f>
        <v>00673182</v>
      </c>
    </row>
    <row r="2531" spans="1:2" x14ac:dyDescent="0.25">
      <c r="A2531" s="6">
        <v>2526</v>
      </c>
      <c r="B2531" s="6" t="str">
        <f>"00673572"</f>
        <v>00673572</v>
      </c>
    </row>
    <row r="2532" spans="1:2" x14ac:dyDescent="0.25">
      <c r="A2532" s="6">
        <v>2527</v>
      </c>
      <c r="B2532" s="6" t="str">
        <f>"00673590"</f>
        <v>00673590</v>
      </c>
    </row>
    <row r="2533" spans="1:2" x14ac:dyDescent="0.25">
      <c r="A2533" s="6">
        <v>2528</v>
      </c>
      <c r="B2533" s="6" t="str">
        <f>"00673600"</f>
        <v>00673600</v>
      </c>
    </row>
    <row r="2534" spans="1:2" x14ac:dyDescent="0.25">
      <c r="A2534" s="6">
        <v>2529</v>
      </c>
      <c r="B2534" s="6" t="str">
        <f>"00673853"</f>
        <v>00673853</v>
      </c>
    </row>
    <row r="2535" spans="1:2" x14ac:dyDescent="0.25">
      <c r="A2535" s="6">
        <v>2530</v>
      </c>
      <c r="B2535" s="6" t="str">
        <f>"00674064"</f>
        <v>00674064</v>
      </c>
    </row>
    <row r="2536" spans="1:2" x14ac:dyDescent="0.25">
      <c r="A2536" s="6">
        <v>2531</v>
      </c>
      <c r="B2536" s="6" t="str">
        <f>"00674294"</f>
        <v>00674294</v>
      </c>
    </row>
    <row r="2537" spans="1:2" x14ac:dyDescent="0.25">
      <c r="A2537" s="6">
        <v>2532</v>
      </c>
      <c r="B2537" s="6" t="str">
        <f>"00675003"</f>
        <v>00675003</v>
      </c>
    </row>
    <row r="2538" spans="1:2" x14ac:dyDescent="0.25">
      <c r="A2538" s="6">
        <v>2533</v>
      </c>
      <c r="B2538" s="6" t="str">
        <f>"00675156"</f>
        <v>00675156</v>
      </c>
    </row>
    <row r="2539" spans="1:2" x14ac:dyDescent="0.25">
      <c r="A2539" s="6">
        <v>2534</v>
      </c>
      <c r="B2539" s="6" t="str">
        <f>"00675241"</f>
        <v>00675241</v>
      </c>
    </row>
    <row r="2540" spans="1:2" x14ac:dyDescent="0.25">
      <c r="A2540" s="6">
        <v>2535</v>
      </c>
      <c r="B2540" s="6" t="str">
        <f>"00675255"</f>
        <v>00675255</v>
      </c>
    </row>
    <row r="2541" spans="1:2" x14ac:dyDescent="0.25">
      <c r="A2541" s="6">
        <v>2536</v>
      </c>
      <c r="B2541" s="6" t="str">
        <f>"00675272"</f>
        <v>00675272</v>
      </c>
    </row>
    <row r="2542" spans="1:2" x14ac:dyDescent="0.25">
      <c r="A2542" s="6">
        <v>2537</v>
      </c>
      <c r="B2542" s="6" t="str">
        <f>"00675737"</f>
        <v>00675737</v>
      </c>
    </row>
    <row r="2543" spans="1:2" x14ac:dyDescent="0.25">
      <c r="A2543" s="6">
        <v>2538</v>
      </c>
      <c r="B2543" s="6" t="str">
        <f>"00675928"</f>
        <v>00675928</v>
      </c>
    </row>
    <row r="2544" spans="1:2" x14ac:dyDescent="0.25">
      <c r="A2544" s="6">
        <v>2539</v>
      </c>
      <c r="B2544" s="6" t="str">
        <f>"00676045"</f>
        <v>00676045</v>
      </c>
    </row>
    <row r="2545" spans="1:2" x14ac:dyDescent="0.25">
      <c r="A2545" s="6">
        <v>2540</v>
      </c>
      <c r="B2545" s="6" t="str">
        <f>"00676093"</f>
        <v>00676093</v>
      </c>
    </row>
    <row r="2546" spans="1:2" x14ac:dyDescent="0.25">
      <c r="A2546" s="6">
        <v>2541</v>
      </c>
      <c r="B2546" s="6" t="str">
        <f>"00676122"</f>
        <v>00676122</v>
      </c>
    </row>
    <row r="2547" spans="1:2" x14ac:dyDescent="0.25">
      <c r="A2547" s="6">
        <v>2542</v>
      </c>
      <c r="B2547" s="6" t="str">
        <f>"00676133"</f>
        <v>00676133</v>
      </c>
    </row>
    <row r="2548" spans="1:2" x14ac:dyDescent="0.25">
      <c r="A2548" s="6">
        <v>2543</v>
      </c>
      <c r="B2548" s="6" t="str">
        <f>"00676538"</f>
        <v>00676538</v>
      </c>
    </row>
    <row r="2549" spans="1:2" x14ac:dyDescent="0.25">
      <c r="A2549" s="6">
        <v>2544</v>
      </c>
      <c r="B2549" s="6" t="str">
        <f>"00676672"</f>
        <v>00676672</v>
      </c>
    </row>
    <row r="2550" spans="1:2" x14ac:dyDescent="0.25">
      <c r="A2550" s="6">
        <v>2545</v>
      </c>
      <c r="B2550" s="6" t="str">
        <f>"00676688"</f>
        <v>00676688</v>
      </c>
    </row>
    <row r="2551" spans="1:2" x14ac:dyDescent="0.25">
      <c r="A2551" s="6">
        <v>2546</v>
      </c>
      <c r="B2551" s="6" t="str">
        <f>"00676728"</f>
        <v>00676728</v>
      </c>
    </row>
    <row r="2552" spans="1:2" x14ac:dyDescent="0.25">
      <c r="A2552" s="6">
        <v>2547</v>
      </c>
      <c r="B2552" s="6" t="str">
        <f>"00676813"</f>
        <v>00676813</v>
      </c>
    </row>
    <row r="2553" spans="1:2" x14ac:dyDescent="0.25">
      <c r="A2553" s="6">
        <v>2548</v>
      </c>
      <c r="B2553" s="6" t="str">
        <f>"00676887"</f>
        <v>00676887</v>
      </c>
    </row>
    <row r="2554" spans="1:2" x14ac:dyDescent="0.25">
      <c r="A2554" s="6">
        <v>2549</v>
      </c>
      <c r="B2554" s="6" t="str">
        <f>"00677074"</f>
        <v>00677074</v>
      </c>
    </row>
    <row r="2555" spans="1:2" x14ac:dyDescent="0.25">
      <c r="A2555" s="6">
        <v>2550</v>
      </c>
      <c r="B2555" s="6" t="str">
        <f>"00677135"</f>
        <v>00677135</v>
      </c>
    </row>
    <row r="2556" spans="1:2" x14ac:dyDescent="0.25">
      <c r="A2556" s="6">
        <v>2551</v>
      </c>
      <c r="B2556" s="6" t="str">
        <f>"00678367"</f>
        <v>00678367</v>
      </c>
    </row>
    <row r="2557" spans="1:2" x14ac:dyDescent="0.25">
      <c r="A2557" s="6">
        <v>2552</v>
      </c>
      <c r="B2557" s="6" t="str">
        <f>"00678845"</f>
        <v>00678845</v>
      </c>
    </row>
    <row r="2558" spans="1:2" x14ac:dyDescent="0.25">
      <c r="A2558" s="6">
        <v>2553</v>
      </c>
      <c r="B2558" s="6" t="str">
        <f>"00679913"</f>
        <v>00679913</v>
      </c>
    </row>
    <row r="2559" spans="1:2" x14ac:dyDescent="0.25">
      <c r="A2559" s="6">
        <v>2554</v>
      </c>
      <c r="B2559" s="6" t="str">
        <f>"00680132"</f>
        <v>00680132</v>
      </c>
    </row>
    <row r="2560" spans="1:2" x14ac:dyDescent="0.25">
      <c r="A2560" s="6">
        <v>2555</v>
      </c>
      <c r="B2560" s="6" t="str">
        <f>"00680169"</f>
        <v>00680169</v>
      </c>
    </row>
    <row r="2561" spans="1:2" x14ac:dyDescent="0.25">
      <c r="A2561" s="6">
        <v>2556</v>
      </c>
      <c r="B2561" s="6" t="str">
        <f>"00680189"</f>
        <v>00680189</v>
      </c>
    </row>
    <row r="2562" spans="1:2" x14ac:dyDescent="0.25">
      <c r="A2562" s="6">
        <v>2557</v>
      </c>
      <c r="B2562" s="6" t="str">
        <f>"00680347"</f>
        <v>00680347</v>
      </c>
    </row>
    <row r="2563" spans="1:2" x14ac:dyDescent="0.25">
      <c r="A2563" s="6">
        <v>2558</v>
      </c>
      <c r="B2563" s="6" t="str">
        <f>"00680559"</f>
        <v>00680559</v>
      </c>
    </row>
    <row r="2564" spans="1:2" x14ac:dyDescent="0.25">
      <c r="A2564" s="6">
        <v>2559</v>
      </c>
      <c r="B2564" s="6" t="str">
        <f>"00680574"</f>
        <v>00680574</v>
      </c>
    </row>
    <row r="2565" spans="1:2" x14ac:dyDescent="0.25">
      <c r="A2565" s="6">
        <v>2560</v>
      </c>
      <c r="B2565" s="6" t="str">
        <f>"00680806"</f>
        <v>00680806</v>
      </c>
    </row>
    <row r="2566" spans="1:2" x14ac:dyDescent="0.25">
      <c r="A2566" s="6">
        <v>2561</v>
      </c>
      <c r="B2566" s="6" t="str">
        <f>"00680956"</f>
        <v>00680956</v>
      </c>
    </row>
    <row r="2567" spans="1:2" x14ac:dyDescent="0.25">
      <c r="A2567" s="6">
        <v>2562</v>
      </c>
      <c r="B2567" s="6" t="str">
        <f>"00681014"</f>
        <v>00681014</v>
      </c>
    </row>
    <row r="2568" spans="1:2" x14ac:dyDescent="0.25">
      <c r="A2568" s="6">
        <v>2563</v>
      </c>
      <c r="B2568" s="6" t="str">
        <f>"00681112"</f>
        <v>00681112</v>
      </c>
    </row>
    <row r="2569" spans="1:2" x14ac:dyDescent="0.25">
      <c r="A2569" s="6">
        <v>2564</v>
      </c>
      <c r="B2569" s="6" t="str">
        <f>"00681509"</f>
        <v>00681509</v>
      </c>
    </row>
    <row r="2570" spans="1:2" x14ac:dyDescent="0.25">
      <c r="A2570" s="6">
        <v>2565</v>
      </c>
      <c r="B2570" s="6" t="str">
        <f>"00681692"</f>
        <v>00681692</v>
      </c>
    </row>
    <row r="2571" spans="1:2" x14ac:dyDescent="0.25">
      <c r="A2571" s="6">
        <v>2566</v>
      </c>
      <c r="B2571" s="6" t="str">
        <f>"00681807"</f>
        <v>00681807</v>
      </c>
    </row>
    <row r="2572" spans="1:2" x14ac:dyDescent="0.25">
      <c r="A2572" s="6">
        <v>2567</v>
      </c>
      <c r="B2572" s="6" t="str">
        <f>"00682063"</f>
        <v>00682063</v>
      </c>
    </row>
    <row r="2573" spans="1:2" x14ac:dyDescent="0.25">
      <c r="A2573" s="6">
        <v>2568</v>
      </c>
      <c r="B2573" s="6" t="str">
        <f>"00682121"</f>
        <v>00682121</v>
      </c>
    </row>
    <row r="2574" spans="1:2" x14ac:dyDescent="0.25">
      <c r="A2574" s="6">
        <v>2569</v>
      </c>
      <c r="B2574" s="6" t="str">
        <f>"00682598"</f>
        <v>00682598</v>
      </c>
    </row>
    <row r="2575" spans="1:2" x14ac:dyDescent="0.25">
      <c r="A2575" s="6">
        <v>2570</v>
      </c>
      <c r="B2575" s="6" t="str">
        <f>"00682821"</f>
        <v>00682821</v>
      </c>
    </row>
    <row r="2576" spans="1:2" x14ac:dyDescent="0.25">
      <c r="A2576" s="6">
        <v>2571</v>
      </c>
      <c r="B2576" s="6" t="str">
        <f>"00683170"</f>
        <v>00683170</v>
      </c>
    </row>
    <row r="2577" spans="1:2" x14ac:dyDescent="0.25">
      <c r="A2577" s="6">
        <v>2572</v>
      </c>
      <c r="B2577" s="6" t="str">
        <f>"00683423"</f>
        <v>00683423</v>
      </c>
    </row>
    <row r="2578" spans="1:2" x14ac:dyDescent="0.25">
      <c r="A2578" s="6">
        <v>2573</v>
      </c>
      <c r="B2578" s="6" t="str">
        <f>"00683522"</f>
        <v>00683522</v>
      </c>
    </row>
    <row r="2579" spans="1:2" x14ac:dyDescent="0.25">
      <c r="A2579" s="6">
        <v>2574</v>
      </c>
      <c r="B2579" s="6" t="str">
        <f>"00683545"</f>
        <v>00683545</v>
      </c>
    </row>
    <row r="2580" spans="1:2" x14ac:dyDescent="0.25">
      <c r="A2580" s="6">
        <v>2575</v>
      </c>
      <c r="B2580" s="6" t="str">
        <f>"00683851"</f>
        <v>00683851</v>
      </c>
    </row>
    <row r="2581" spans="1:2" x14ac:dyDescent="0.25">
      <c r="A2581" s="6">
        <v>2576</v>
      </c>
      <c r="B2581" s="6" t="str">
        <f>"00683868"</f>
        <v>00683868</v>
      </c>
    </row>
    <row r="2582" spans="1:2" x14ac:dyDescent="0.25">
      <c r="A2582" s="6">
        <v>2577</v>
      </c>
      <c r="B2582" s="6" t="str">
        <f>"00684411"</f>
        <v>00684411</v>
      </c>
    </row>
    <row r="2583" spans="1:2" x14ac:dyDescent="0.25">
      <c r="A2583" s="6">
        <v>2578</v>
      </c>
      <c r="B2583" s="6" t="str">
        <f>"00684436"</f>
        <v>00684436</v>
      </c>
    </row>
    <row r="2584" spans="1:2" x14ac:dyDescent="0.25">
      <c r="A2584" s="6">
        <v>2579</v>
      </c>
      <c r="B2584" s="6" t="str">
        <f>"00684451"</f>
        <v>00684451</v>
      </c>
    </row>
    <row r="2585" spans="1:2" x14ac:dyDescent="0.25">
      <c r="A2585" s="6">
        <v>2580</v>
      </c>
      <c r="B2585" s="6" t="str">
        <f>"00684673"</f>
        <v>00684673</v>
      </c>
    </row>
    <row r="2586" spans="1:2" x14ac:dyDescent="0.25">
      <c r="A2586" s="6">
        <v>2581</v>
      </c>
      <c r="B2586" s="6" t="str">
        <f>"00684688"</f>
        <v>00684688</v>
      </c>
    </row>
    <row r="2587" spans="1:2" x14ac:dyDescent="0.25">
      <c r="A2587" s="6">
        <v>2582</v>
      </c>
      <c r="B2587" s="6" t="str">
        <f>"00684706"</f>
        <v>00684706</v>
      </c>
    </row>
    <row r="2588" spans="1:2" x14ac:dyDescent="0.25">
      <c r="A2588" s="6">
        <v>2583</v>
      </c>
      <c r="B2588" s="6" t="str">
        <f>"00684743"</f>
        <v>00684743</v>
      </c>
    </row>
    <row r="2589" spans="1:2" x14ac:dyDescent="0.25">
      <c r="A2589" s="6">
        <v>2584</v>
      </c>
      <c r="B2589" s="6" t="str">
        <f>"00685176"</f>
        <v>00685176</v>
      </c>
    </row>
    <row r="2590" spans="1:2" x14ac:dyDescent="0.25">
      <c r="A2590" s="6">
        <v>2585</v>
      </c>
      <c r="B2590" s="6" t="str">
        <f>"00685204"</f>
        <v>00685204</v>
      </c>
    </row>
    <row r="2591" spans="1:2" x14ac:dyDescent="0.25">
      <c r="A2591" s="6">
        <v>2586</v>
      </c>
      <c r="B2591" s="6" t="str">
        <f>"00685234"</f>
        <v>00685234</v>
      </c>
    </row>
    <row r="2592" spans="1:2" x14ac:dyDescent="0.25">
      <c r="A2592" s="6">
        <v>2587</v>
      </c>
      <c r="B2592" s="6" t="str">
        <f>"00685498"</f>
        <v>00685498</v>
      </c>
    </row>
    <row r="2593" spans="1:2" x14ac:dyDescent="0.25">
      <c r="A2593" s="6">
        <v>2588</v>
      </c>
      <c r="B2593" s="6" t="str">
        <f>"00686090"</f>
        <v>00686090</v>
      </c>
    </row>
    <row r="2594" spans="1:2" x14ac:dyDescent="0.25">
      <c r="A2594" s="6">
        <v>2589</v>
      </c>
      <c r="B2594" s="6" t="str">
        <f>"00686146"</f>
        <v>00686146</v>
      </c>
    </row>
    <row r="2595" spans="1:2" x14ac:dyDescent="0.25">
      <c r="A2595" s="6">
        <v>2590</v>
      </c>
      <c r="B2595" s="6" t="str">
        <f>"00686524"</f>
        <v>00686524</v>
      </c>
    </row>
    <row r="2596" spans="1:2" x14ac:dyDescent="0.25">
      <c r="A2596" s="6">
        <v>2591</v>
      </c>
      <c r="B2596" s="6" t="str">
        <f>"00686613"</f>
        <v>00686613</v>
      </c>
    </row>
    <row r="2597" spans="1:2" x14ac:dyDescent="0.25">
      <c r="A2597" s="6">
        <v>2592</v>
      </c>
      <c r="B2597" s="6" t="str">
        <f>"00687137"</f>
        <v>00687137</v>
      </c>
    </row>
    <row r="2598" spans="1:2" x14ac:dyDescent="0.25">
      <c r="A2598" s="6">
        <v>2593</v>
      </c>
      <c r="B2598" s="6" t="str">
        <f>"00687141"</f>
        <v>00687141</v>
      </c>
    </row>
    <row r="2599" spans="1:2" x14ac:dyDescent="0.25">
      <c r="A2599" s="6">
        <v>2594</v>
      </c>
      <c r="B2599" s="6" t="str">
        <f>"00687292"</f>
        <v>00687292</v>
      </c>
    </row>
    <row r="2600" spans="1:2" x14ac:dyDescent="0.25">
      <c r="A2600" s="6">
        <v>2595</v>
      </c>
      <c r="B2600" s="6" t="str">
        <f>"00687336"</f>
        <v>00687336</v>
      </c>
    </row>
    <row r="2601" spans="1:2" x14ac:dyDescent="0.25">
      <c r="A2601" s="6">
        <v>2596</v>
      </c>
      <c r="B2601" s="6" t="str">
        <f>"00687338"</f>
        <v>00687338</v>
      </c>
    </row>
    <row r="2602" spans="1:2" x14ac:dyDescent="0.25">
      <c r="A2602" s="6">
        <v>2597</v>
      </c>
      <c r="B2602" s="6" t="str">
        <f>"00687509"</f>
        <v>00687509</v>
      </c>
    </row>
    <row r="2603" spans="1:2" x14ac:dyDescent="0.25">
      <c r="A2603" s="6">
        <v>2598</v>
      </c>
      <c r="B2603" s="6" t="str">
        <f>"00687571"</f>
        <v>00687571</v>
      </c>
    </row>
    <row r="2604" spans="1:2" x14ac:dyDescent="0.25">
      <c r="A2604" s="6">
        <v>2599</v>
      </c>
      <c r="B2604" s="6" t="str">
        <f>"00688209"</f>
        <v>00688209</v>
      </c>
    </row>
    <row r="2605" spans="1:2" x14ac:dyDescent="0.25">
      <c r="A2605" s="6">
        <v>2600</v>
      </c>
      <c r="B2605" s="6" t="str">
        <f>"00688413"</f>
        <v>00688413</v>
      </c>
    </row>
    <row r="2606" spans="1:2" x14ac:dyDescent="0.25">
      <c r="A2606" s="6">
        <v>2601</v>
      </c>
      <c r="B2606" s="6" t="str">
        <f>"00689134"</f>
        <v>00689134</v>
      </c>
    </row>
    <row r="2607" spans="1:2" x14ac:dyDescent="0.25">
      <c r="A2607" s="6">
        <v>2602</v>
      </c>
      <c r="B2607" s="6" t="str">
        <f>"00689192"</f>
        <v>00689192</v>
      </c>
    </row>
    <row r="2608" spans="1:2" x14ac:dyDescent="0.25">
      <c r="A2608" s="6">
        <v>2603</v>
      </c>
      <c r="B2608" s="6" t="str">
        <f>"00689255"</f>
        <v>00689255</v>
      </c>
    </row>
    <row r="2609" spans="1:2" x14ac:dyDescent="0.25">
      <c r="A2609" s="6">
        <v>2604</v>
      </c>
      <c r="B2609" s="6" t="str">
        <f>"00689608"</f>
        <v>00689608</v>
      </c>
    </row>
    <row r="2610" spans="1:2" x14ac:dyDescent="0.25">
      <c r="A2610" s="6">
        <v>2605</v>
      </c>
      <c r="B2610" s="6" t="str">
        <f>"00689975"</f>
        <v>00689975</v>
      </c>
    </row>
    <row r="2611" spans="1:2" x14ac:dyDescent="0.25">
      <c r="A2611" s="6">
        <v>2606</v>
      </c>
      <c r="B2611" s="6" t="str">
        <f>"00690338"</f>
        <v>00690338</v>
      </c>
    </row>
    <row r="2612" spans="1:2" x14ac:dyDescent="0.25">
      <c r="A2612" s="6">
        <v>2607</v>
      </c>
      <c r="B2612" s="6" t="str">
        <f>"00690431"</f>
        <v>00690431</v>
      </c>
    </row>
    <row r="2613" spans="1:2" x14ac:dyDescent="0.25">
      <c r="A2613" s="6">
        <v>2608</v>
      </c>
      <c r="B2613" s="6" t="str">
        <f>"00690483"</f>
        <v>00690483</v>
      </c>
    </row>
    <row r="2614" spans="1:2" x14ac:dyDescent="0.25">
      <c r="A2614" s="6">
        <v>2609</v>
      </c>
      <c r="B2614" s="6" t="str">
        <f>"00690680"</f>
        <v>00690680</v>
      </c>
    </row>
    <row r="2615" spans="1:2" x14ac:dyDescent="0.25">
      <c r="A2615" s="6">
        <v>2610</v>
      </c>
      <c r="B2615" s="6" t="str">
        <f>"00690699"</f>
        <v>00690699</v>
      </c>
    </row>
    <row r="2616" spans="1:2" x14ac:dyDescent="0.25">
      <c r="A2616" s="6">
        <v>2611</v>
      </c>
      <c r="B2616" s="6" t="str">
        <f>"00691002"</f>
        <v>00691002</v>
      </c>
    </row>
    <row r="2617" spans="1:2" x14ac:dyDescent="0.25">
      <c r="A2617" s="6">
        <v>2612</v>
      </c>
      <c r="B2617" s="6" t="str">
        <f>"00691174"</f>
        <v>00691174</v>
      </c>
    </row>
    <row r="2618" spans="1:2" x14ac:dyDescent="0.25">
      <c r="A2618" s="6">
        <v>2613</v>
      </c>
      <c r="B2618" s="6" t="str">
        <f>"00691229"</f>
        <v>00691229</v>
      </c>
    </row>
    <row r="2619" spans="1:2" x14ac:dyDescent="0.25">
      <c r="A2619" s="6">
        <v>2614</v>
      </c>
      <c r="B2619" s="6" t="str">
        <f>"00691400"</f>
        <v>00691400</v>
      </c>
    </row>
    <row r="2620" spans="1:2" x14ac:dyDescent="0.25">
      <c r="A2620" s="6">
        <v>2615</v>
      </c>
      <c r="B2620" s="6" t="str">
        <f>"00691526"</f>
        <v>00691526</v>
      </c>
    </row>
    <row r="2621" spans="1:2" x14ac:dyDescent="0.25">
      <c r="A2621" s="6">
        <v>2616</v>
      </c>
      <c r="B2621" s="6" t="str">
        <f>"00691596"</f>
        <v>00691596</v>
      </c>
    </row>
    <row r="2622" spans="1:2" x14ac:dyDescent="0.25">
      <c r="A2622" s="6">
        <v>2617</v>
      </c>
      <c r="B2622" s="6" t="str">
        <f>"00691918"</f>
        <v>00691918</v>
      </c>
    </row>
    <row r="2623" spans="1:2" x14ac:dyDescent="0.25">
      <c r="A2623" s="6">
        <v>2618</v>
      </c>
      <c r="B2623" s="6" t="str">
        <f>"00692025"</f>
        <v>00692025</v>
      </c>
    </row>
    <row r="2624" spans="1:2" x14ac:dyDescent="0.25">
      <c r="A2624" s="6">
        <v>2619</v>
      </c>
      <c r="B2624" s="6" t="str">
        <f>"00692046"</f>
        <v>00692046</v>
      </c>
    </row>
    <row r="2625" spans="1:2" x14ac:dyDescent="0.25">
      <c r="A2625" s="6">
        <v>2620</v>
      </c>
      <c r="B2625" s="6" t="str">
        <f>"00692099"</f>
        <v>00692099</v>
      </c>
    </row>
    <row r="2626" spans="1:2" x14ac:dyDescent="0.25">
      <c r="A2626" s="6">
        <v>2621</v>
      </c>
      <c r="B2626" s="6" t="str">
        <f>"00692136"</f>
        <v>00692136</v>
      </c>
    </row>
    <row r="2627" spans="1:2" x14ac:dyDescent="0.25">
      <c r="A2627" s="6">
        <v>2622</v>
      </c>
      <c r="B2627" s="6" t="str">
        <f>"00692376"</f>
        <v>00692376</v>
      </c>
    </row>
    <row r="2628" spans="1:2" x14ac:dyDescent="0.25">
      <c r="A2628" s="6">
        <v>2623</v>
      </c>
      <c r="B2628" s="6" t="str">
        <f>"00692416"</f>
        <v>00692416</v>
      </c>
    </row>
    <row r="2629" spans="1:2" x14ac:dyDescent="0.25">
      <c r="A2629" s="6">
        <v>2624</v>
      </c>
      <c r="B2629" s="6" t="str">
        <f>"00692423"</f>
        <v>00692423</v>
      </c>
    </row>
    <row r="2630" spans="1:2" x14ac:dyDescent="0.25">
      <c r="A2630" s="6">
        <v>2625</v>
      </c>
      <c r="B2630" s="6" t="str">
        <f>"00692481"</f>
        <v>00692481</v>
      </c>
    </row>
    <row r="2631" spans="1:2" x14ac:dyDescent="0.25">
      <c r="A2631" s="6">
        <v>2626</v>
      </c>
      <c r="B2631" s="6" t="str">
        <f>"00692732"</f>
        <v>00692732</v>
      </c>
    </row>
    <row r="2632" spans="1:2" x14ac:dyDescent="0.25">
      <c r="A2632" s="6">
        <v>2627</v>
      </c>
      <c r="B2632" s="6" t="str">
        <f>"00692781"</f>
        <v>00692781</v>
      </c>
    </row>
    <row r="2633" spans="1:2" x14ac:dyDescent="0.25">
      <c r="A2633" s="6">
        <v>2628</v>
      </c>
      <c r="B2633" s="6" t="str">
        <f>"00692809"</f>
        <v>00692809</v>
      </c>
    </row>
    <row r="2634" spans="1:2" x14ac:dyDescent="0.25">
      <c r="A2634" s="6">
        <v>2629</v>
      </c>
      <c r="B2634" s="6" t="str">
        <f>"00693102"</f>
        <v>00693102</v>
      </c>
    </row>
    <row r="2635" spans="1:2" x14ac:dyDescent="0.25">
      <c r="A2635" s="6">
        <v>2630</v>
      </c>
      <c r="B2635" s="6" t="str">
        <f>"00693281"</f>
        <v>00693281</v>
      </c>
    </row>
    <row r="2636" spans="1:2" x14ac:dyDescent="0.25">
      <c r="A2636" s="6">
        <v>2631</v>
      </c>
      <c r="B2636" s="6" t="str">
        <f>"00693345"</f>
        <v>00693345</v>
      </c>
    </row>
    <row r="2637" spans="1:2" x14ac:dyDescent="0.25">
      <c r="A2637" s="6">
        <v>2632</v>
      </c>
      <c r="B2637" s="6" t="str">
        <f>"00693533"</f>
        <v>00693533</v>
      </c>
    </row>
    <row r="2638" spans="1:2" x14ac:dyDescent="0.25">
      <c r="A2638" s="6">
        <v>2633</v>
      </c>
      <c r="B2638" s="6" t="str">
        <f>"00693687"</f>
        <v>00693687</v>
      </c>
    </row>
    <row r="2639" spans="1:2" x14ac:dyDescent="0.25">
      <c r="A2639" s="6">
        <v>2634</v>
      </c>
      <c r="B2639" s="6" t="str">
        <f>"00693720"</f>
        <v>00693720</v>
      </c>
    </row>
    <row r="2640" spans="1:2" x14ac:dyDescent="0.25">
      <c r="A2640" s="6">
        <v>2635</v>
      </c>
      <c r="B2640" s="6" t="str">
        <f>"00693789"</f>
        <v>00693789</v>
      </c>
    </row>
    <row r="2641" spans="1:2" x14ac:dyDescent="0.25">
      <c r="A2641" s="6">
        <v>2636</v>
      </c>
      <c r="B2641" s="6" t="str">
        <f>"00693951"</f>
        <v>00693951</v>
      </c>
    </row>
    <row r="2642" spans="1:2" x14ac:dyDescent="0.25">
      <c r="A2642" s="6">
        <v>2637</v>
      </c>
      <c r="B2642" s="6" t="str">
        <f>"00693989"</f>
        <v>00693989</v>
      </c>
    </row>
    <row r="2643" spans="1:2" x14ac:dyDescent="0.25">
      <c r="A2643" s="6">
        <v>2638</v>
      </c>
      <c r="B2643" s="6" t="str">
        <f>"00694021"</f>
        <v>00694021</v>
      </c>
    </row>
    <row r="2644" spans="1:2" x14ac:dyDescent="0.25">
      <c r="A2644" s="6">
        <v>2639</v>
      </c>
      <c r="B2644" s="6" t="str">
        <f>"00694329"</f>
        <v>00694329</v>
      </c>
    </row>
    <row r="2645" spans="1:2" x14ac:dyDescent="0.25">
      <c r="A2645" s="6">
        <v>2640</v>
      </c>
      <c r="B2645" s="6" t="str">
        <f>"00694511"</f>
        <v>00694511</v>
      </c>
    </row>
    <row r="2646" spans="1:2" x14ac:dyDescent="0.25">
      <c r="A2646" s="6">
        <v>2641</v>
      </c>
      <c r="B2646" s="6" t="str">
        <f>"00694583"</f>
        <v>00694583</v>
      </c>
    </row>
    <row r="2647" spans="1:2" x14ac:dyDescent="0.25">
      <c r="A2647" s="6">
        <v>2642</v>
      </c>
      <c r="B2647" s="6" t="str">
        <f>"00694656"</f>
        <v>00694656</v>
      </c>
    </row>
    <row r="2648" spans="1:2" x14ac:dyDescent="0.25">
      <c r="A2648" s="6">
        <v>2643</v>
      </c>
      <c r="B2648" s="6" t="str">
        <f>"00694679"</f>
        <v>00694679</v>
      </c>
    </row>
    <row r="2649" spans="1:2" x14ac:dyDescent="0.25">
      <c r="A2649" s="6">
        <v>2644</v>
      </c>
      <c r="B2649" s="6" t="str">
        <f>"00694746"</f>
        <v>00694746</v>
      </c>
    </row>
    <row r="2650" spans="1:2" x14ac:dyDescent="0.25">
      <c r="A2650" s="6">
        <v>2645</v>
      </c>
      <c r="B2650" s="6" t="str">
        <f>"00694766"</f>
        <v>00694766</v>
      </c>
    </row>
    <row r="2651" spans="1:2" x14ac:dyDescent="0.25">
      <c r="A2651" s="6">
        <v>2646</v>
      </c>
      <c r="B2651" s="6" t="str">
        <f>"00694916"</f>
        <v>00694916</v>
      </c>
    </row>
    <row r="2652" spans="1:2" x14ac:dyDescent="0.25">
      <c r="A2652" s="6">
        <v>2647</v>
      </c>
      <c r="B2652" s="6" t="str">
        <f>"00695163"</f>
        <v>00695163</v>
      </c>
    </row>
    <row r="2653" spans="1:2" x14ac:dyDescent="0.25">
      <c r="A2653" s="6">
        <v>2648</v>
      </c>
      <c r="B2653" s="6" t="str">
        <f>"00695237"</f>
        <v>00695237</v>
      </c>
    </row>
    <row r="2654" spans="1:2" x14ac:dyDescent="0.25">
      <c r="A2654" s="6">
        <v>2649</v>
      </c>
      <c r="B2654" s="6" t="str">
        <f>"00695308"</f>
        <v>00695308</v>
      </c>
    </row>
    <row r="2655" spans="1:2" x14ac:dyDescent="0.25">
      <c r="A2655" s="6">
        <v>2650</v>
      </c>
      <c r="B2655" s="6" t="str">
        <f>"00696131"</f>
        <v>00696131</v>
      </c>
    </row>
    <row r="2656" spans="1:2" x14ac:dyDescent="0.25">
      <c r="A2656" s="6">
        <v>2651</v>
      </c>
      <c r="B2656" s="6" t="str">
        <f>"00696421"</f>
        <v>00696421</v>
      </c>
    </row>
    <row r="2657" spans="1:2" x14ac:dyDescent="0.25">
      <c r="A2657" s="6">
        <v>2652</v>
      </c>
      <c r="B2657" s="6" t="str">
        <f>"00696441"</f>
        <v>00696441</v>
      </c>
    </row>
    <row r="2658" spans="1:2" x14ac:dyDescent="0.25">
      <c r="A2658" s="6">
        <v>2653</v>
      </c>
      <c r="B2658" s="6" t="str">
        <f>"00696520"</f>
        <v>00696520</v>
      </c>
    </row>
    <row r="2659" spans="1:2" x14ac:dyDescent="0.25">
      <c r="A2659" s="6">
        <v>2654</v>
      </c>
      <c r="B2659" s="6" t="str">
        <f>"00696602"</f>
        <v>00696602</v>
      </c>
    </row>
    <row r="2660" spans="1:2" x14ac:dyDescent="0.25">
      <c r="A2660" s="6">
        <v>2655</v>
      </c>
      <c r="B2660" s="6" t="str">
        <f>"00696613"</f>
        <v>00696613</v>
      </c>
    </row>
    <row r="2661" spans="1:2" x14ac:dyDescent="0.25">
      <c r="A2661" s="6">
        <v>2656</v>
      </c>
      <c r="B2661" s="6" t="str">
        <f>"00696820"</f>
        <v>00696820</v>
      </c>
    </row>
    <row r="2662" spans="1:2" x14ac:dyDescent="0.25">
      <c r="A2662" s="6">
        <v>2657</v>
      </c>
      <c r="B2662" s="6" t="str">
        <f>"00696869"</f>
        <v>00696869</v>
      </c>
    </row>
    <row r="2663" spans="1:2" x14ac:dyDescent="0.25">
      <c r="A2663" s="6">
        <v>2658</v>
      </c>
      <c r="B2663" s="6" t="str">
        <f>"00697033"</f>
        <v>00697033</v>
      </c>
    </row>
    <row r="2664" spans="1:2" x14ac:dyDescent="0.25">
      <c r="A2664" s="6">
        <v>2659</v>
      </c>
      <c r="B2664" s="6" t="str">
        <f>"00697197"</f>
        <v>00697197</v>
      </c>
    </row>
    <row r="2665" spans="1:2" x14ac:dyDescent="0.25">
      <c r="A2665" s="6">
        <v>2660</v>
      </c>
      <c r="B2665" s="6" t="str">
        <f>"00697331"</f>
        <v>00697331</v>
      </c>
    </row>
    <row r="2666" spans="1:2" x14ac:dyDescent="0.25">
      <c r="A2666" s="6">
        <v>2661</v>
      </c>
      <c r="B2666" s="6" t="str">
        <f>"00697439"</f>
        <v>00697439</v>
      </c>
    </row>
    <row r="2667" spans="1:2" x14ac:dyDescent="0.25">
      <c r="A2667" s="6">
        <v>2662</v>
      </c>
      <c r="B2667" s="6" t="str">
        <f>"00697511"</f>
        <v>00697511</v>
      </c>
    </row>
    <row r="2668" spans="1:2" x14ac:dyDescent="0.25">
      <c r="A2668" s="6">
        <v>2663</v>
      </c>
      <c r="B2668" s="6" t="str">
        <f>"00697600"</f>
        <v>00697600</v>
      </c>
    </row>
    <row r="2669" spans="1:2" x14ac:dyDescent="0.25">
      <c r="A2669" s="6">
        <v>2664</v>
      </c>
      <c r="B2669" s="6" t="str">
        <f>"00697654"</f>
        <v>00697654</v>
      </c>
    </row>
    <row r="2670" spans="1:2" x14ac:dyDescent="0.25">
      <c r="A2670" s="6">
        <v>2665</v>
      </c>
      <c r="B2670" s="6" t="str">
        <f>"00697745"</f>
        <v>00697745</v>
      </c>
    </row>
    <row r="2671" spans="1:2" x14ac:dyDescent="0.25">
      <c r="A2671" s="6">
        <v>2666</v>
      </c>
      <c r="B2671" s="6" t="str">
        <f>"00697840"</f>
        <v>00697840</v>
      </c>
    </row>
    <row r="2672" spans="1:2" x14ac:dyDescent="0.25">
      <c r="A2672" s="6">
        <v>2667</v>
      </c>
      <c r="B2672" s="6" t="str">
        <f>"00697926"</f>
        <v>00697926</v>
      </c>
    </row>
    <row r="2673" spans="1:2" x14ac:dyDescent="0.25">
      <c r="A2673" s="6">
        <v>2668</v>
      </c>
      <c r="B2673" s="6" t="str">
        <f>"00698183"</f>
        <v>00698183</v>
      </c>
    </row>
    <row r="2674" spans="1:2" x14ac:dyDescent="0.25">
      <c r="A2674" s="6">
        <v>2669</v>
      </c>
      <c r="B2674" s="6" t="str">
        <f>"00698250"</f>
        <v>00698250</v>
      </c>
    </row>
    <row r="2675" spans="1:2" x14ac:dyDescent="0.25">
      <c r="A2675" s="6">
        <v>2670</v>
      </c>
      <c r="B2675" s="6" t="str">
        <f>"00698307"</f>
        <v>00698307</v>
      </c>
    </row>
    <row r="2676" spans="1:2" x14ac:dyDescent="0.25">
      <c r="A2676" s="6">
        <v>2671</v>
      </c>
      <c r="B2676" s="6" t="str">
        <f>"00698319"</f>
        <v>00698319</v>
      </c>
    </row>
    <row r="2677" spans="1:2" x14ac:dyDescent="0.25">
      <c r="A2677" s="6">
        <v>2672</v>
      </c>
      <c r="B2677" s="6" t="str">
        <f>"00698361"</f>
        <v>00698361</v>
      </c>
    </row>
    <row r="2678" spans="1:2" x14ac:dyDescent="0.25">
      <c r="A2678" s="6">
        <v>2673</v>
      </c>
      <c r="B2678" s="6" t="str">
        <f>"00698362"</f>
        <v>00698362</v>
      </c>
    </row>
    <row r="2679" spans="1:2" x14ac:dyDescent="0.25">
      <c r="A2679" s="6">
        <v>2674</v>
      </c>
      <c r="B2679" s="6" t="str">
        <f>"00698402"</f>
        <v>00698402</v>
      </c>
    </row>
    <row r="2680" spans="1:2" x14ac:dyDescent="0.25">
      <c r="A2680" s="6">
        <v>2675</v>
      </c>
      <c r="B2680" s="6" t="str">
        <f>"00698464"</f>
        <v>00698464</v>
      </c>
    </row>
    <row r="2681" spans="1:2" x14ac:dyDescent="0.25">
      <c r="A2681" s="6">
        <v>2676</v>
      </c>
      <c r="B2681" s="6" t="str">
        <f>"00698620"</f>
        <v>00698620</v>
      </c>
    </row>
    <row r="2682" spans="1:2" x14ac:dyDescent="0.25">
      <c r="A2682" s="6">
        <v>2677</v>
      </c>
      <c r="B2682" s="6" t="str">
        <f>"00698675"</f>
        <v>00698675</v>
      </c>
    </row>
    <row r="2683" spans="1:2" x14ac:dyDescent="0.25">
      <c r="A2683" s="6">
        <v>2678</v>
      </c>
      <c r="B2683" s="6" t="str">
        <f>"00698696"</f>
        <v>00698696</v>
      </c>
    </row>
    <row r="2684" spans="1:2" x14ac:dyDescent="0.25">
      <c r="A2684" s="6">
        <v>2679</v>
      </c>
      <c r="B2684" s="6" t="str">
        <f>"00698795"</f>
        <v>00698795</v>
      </c>
    </row>
    <row r="2685" spans="1:2" x14ac:dyDescent="0.25">
      <c r="A2685" s="6">
        <v>2680</v>
      </c>
      <c r="B2685" s="6" t="str">
        <f>"00698866"</f>
        <v>00698866</v>
      </c>
    </row>
    <row r="2686" spans="1:2" x14ac:dyDescent="0.25">
      <c r="A2686" s="6">
        <v>2681</v>
      </c>
      <c r="B2686" s="6" t="str">
        <f>"00698950"</f>
        <v>00698950</v>
      </c>
    </row>
    <row r="2687" spans="1:2" x14ac:dyDescent="0.25">
      <c r="A2687" s="6">
        <v>2682</v>
      </c>
      <c r="B2687" s="6" t="str">
        <f>"00699032"</f>
        <v>00699032</v>
      </c>
    </row>
    <row r="2688" spans="1:2" x14ac:dyDescent="0.25">
      <c r="A2688" s="6">
        <v>2683</v>
      </c>
      <c r="B2688" s="6" t="str">
        <f>"00699070"</f>
        <v>00699070</v>
      </c>
    </row>
    <row r="2689" spans="1:2" x14ac:dyDescent="0.25">
      <c r="A2689" s="6">
        <v>2684</v>
      </c>
      <c r="B2689" s="6" t="str">
        <f>"00699249"</f>
        <v>00699249</v>
      </c>
    </row>
    <row r="2690" spans="1:2" x14ac:dyDescent="0.25">
      <c r="A2690" s="6">
        <v>2685</v>
      </c>
      <c r="B2690" s="6" t="str">
        <f>"00699320"</f>
        <v>00699320</v>
      </c>
    </row>
    <row r="2691" spans="1:2" x14ac:dyDescent="0.25">
      <c r="A2691" s="6">
        <v>2686</v>
      </c>
      <c r="B2691" s="6" t="str">
        <f>"00699597"</f>
        <v>00699597</v>
      </c>
    </row>
    <row r="2692" spans="1:2" x14ac:dyDescent="0.25">
      <c r="A2692" s="6">
        <v>2687</v>
      </c>
      <c r="B2692" s="6" t="str">
        <f>"00699634"</f>
        <v>00699634</v>
      </c>
    </row>
    <row r="2693" spans="1:2" x14ac:dyDescent="0.25">
      <c r="A2693" s="6">
        <v>2688</v>
      </c>
      <c r="B2693" s="6" t="str">
        <f>"00699655"</f>
        <v>00699655</v>
      </c>
    </row>
    <row r="2694" spans="1:2" x14ac:dyDescent="0.25">
      <c r="A2694" s="6">
        <v>2689</v>
      </c>
      <c r="B2694" s="6" t="str">
        <f>"00699667"</f>
        <v>00699667</v>
      </c>
    </row>
    <row r="2695" spans="1:2" x14ac:dyDescent="0.25">
      <c r="A2695" s="6">
        <v>2690</v>
      </c>
      <c r="B2695" s="6" t="str">
        <f>"00699669"</f>
        <v>00699669</v>
      </c>
    </row>
    <row r="2696" spans="1:2" x14ac:dyDescent="0.25">
      <c r="A2696" s="6">
        <v>2691</v>
      </c>
      <c r="B2696" s="6" t="str">
        <f>"00699696"</f>
        <v>00699696</v>
      </c>
    </row>
    <row r="2697" spans="1:2" x14ac:dyDescent="0.25">
      <c r="A2697" s="6">
        <v>2692</v>
      </c>
      <c r="B2697" s="6" t="str">
        <f>"00699710"</f>
        <v>00699710</v>
      </c>
    </row>
    <row r="2698" spans="1:2" x14ac:dyDescent="0.25">
      <c r="A2698" s="6">
        <v>2693</v>
      </c>
      <c r="B2698" s="6" t="str">
        <f>"00699741"</f>
        <v>00699741</v>
      </c>
    </row>
    <row r="2699" spans="1:2" x14ac:dyDescent="0.25">
      <c r="A2699" s="6">
        <v>2694</v>
      </c>
      <c r="B2699" s="6" t="str">
        <f>"00699910"</f>
        <v>00699910</v>
      </c>
    </row>
    <row r="2700" spans="1:2" x14ac:dyDescent="0.25">
      <c r="A2700" s="6">
        <v>2695</v>
      </c>
      <c r="B2700" s="6" t="str">
        <f>"00700228"</f>
        <v>00700228</v>
      </c>
    </row>
    <row r="2701" spans="1:2" x14ac:dyDescent="0.25">
      <c r="A2701" s="6">
        <v>2696</v>
      </c>
      <c r="B2701" s="6" t="str">
        <f>"00700317"</f>
        <v>00700317</v>
      </c>
    </row>
    <row r="2702" spans="1:2" x14ac:dyDescent="0.25">
      <c r="A2702" s="6">
        <v>2697</v>
      </c>
      <c r="B2702" s="6" t="str">
        <f>"00700509"</f>
        <v>00700509</v>
      </c>
    </row>
    <row r="2703" spans="1:2" x14ac:dyDescent="0.25">
      <c r="A2703" s="6">
        <v>2698</v>
      </c>
      <c r="B2703" s="6" t="str">
        <f>"00700556"</f>
        <v>00700556</v>
      </c>
    </row>
    <row r="2704" spans="1:2" x14ac:dyDescent="0.25">
      <c r="A2704" s="6">
        <v>2699</v>
      </c>
      <c r="B2704" s="6" t="str">
        <f>"00700588"</f>
        <v>00700588</v>
      </c>
    </row>
    <row r="2705" spans="1:2" x14ac:dyDescent="0.25">
      <c r="A2705" s="6">
        <v>2700</v>
      </c>
      <c r="B2705" s="6" t="str">
        <f>"00700702"</f>
        <v>00700702</v>
      </c>
    </row>
    <row r="2706" spans="1:2" x14ac:dyDescent="0.25">
      <c r="A2706" s="6">
        <v>2701</v>
      </c>
      <c r="B2706" s="6" t="str">
        <f>"00700704"</f>
        <v>00700704</v>
      </c>
    </row>
    <row r="2707" spans="1:2" x14ac:dyDescent="0.25">
      <c r="A2707" s="6">
        <v>2702</v>
      </c>
      <c r="B2707" s="6" t="str">
        <f>"00700826"</f>
        <v>00700826</v>
      </c>
    </row>
    <row r="2708" spans="1:2" x14ac:dyDescent="0.25">
      <c r="A2708" s="6">
        <v>2703</v>
      </c>
      <c r="B2708" s="6" t="str">
        <f>"00700856"</f>
        <v>00700856</v>
      </c>
    </row>
    <row r="2709" spans="1:2" x14ac:dyDescent="0.25">
      <c r="A2709" s="6">
        <v>2704</v>
      </c>
      <c r="B2709" s="6" t="str">
        <f>"00701005"</f>
        <v>00701005</v>
      </c>
    </row>
    <row r="2710" spans="1:2" x14ac:dyDescent="0.25">
      <c r="A2710" s="6">
        <v>2705</v>
      </c>
      <c r="B2710" s="6" t="str">
        <f>"00701133"</f>
        <v>00701133</v>
      </c>
    </row>
    <row r="2711" spans="1:2" x14ac:dyDescent="0.25">
      <c r="A2711" s="6">
        <v>2706</v>
      </c>
      <c r="B2711" s="6" t="str">
        <f>"00702080"</f>
        <v>00702080</v>
      </c>
    </row>
    <row r="2712" spans="1:2" x14ac:dyDescent="0.25">
      <c r="A2712" s="6">
        <v>2707</v>
      </c>
      <c r="B2712" s="6" t="str">
        <f>"00702317"</f>
        <v>00702317</v>
      </c>
    </row>
    <row r="2713" spans="1:2" x14ac:dyDescent="0.25">
      <c r="A2713" s="6">
        <v>2708</v>
      </c>
      <c r="B2713" s="6" t="str">
        <f>"00702443"</f>
        <v>00702443</v>
      </c>
    </row>
    <row r="2714" spans="1:2" x14ac:dyDescent="0.25">
      <c r="A2714" s="6">
        <v>2709</v>
      </c>
      <c r="B2714" s="6" t="str">
        <f>"00702672"</f>
        <v>00702672</v>
      </c>
    </row>
    <row r="2715" spans="1:2" x14ac:dyDescent="0.25">
      <c r="A2715" s="6">
        <v>2710</v>
      </c>
      <c r="B2715" s="6" t="str">
        <f>"00702743"</f>
        <v>00702743</v>
      </c>
    </row>
    <row r="2716" spans="1:2" x14ac:dyDescent="0.25">
      <c r="A2716" s="6">
        <v>2711</v>
      </c>
      <c r="B2716" s="6" t="str">
        <f>"00702778"</f>
        <v>00702778</v>
      </c>
    </row>
    <row r="2717" spans="1:2" x14ac:dyDescent="0.25">
      <c r="A2717" s="6">
        <v>2712</v>
      </c>
      <c r="B2717" s="6" t="str">
        <f>"00702831"</f>
        <v>00702831</v>
      </c>
    </row>
    <row r="2718" spans="1:2" x14ac:dyDescent="0.25">
      <c r="A2718" s="6">
        <v>2713</v>
      </c>
      <c r="B2718" s="6" t="str">
        <f>"00702903"</f>
        <v>00702903</v>
      </c>
    </row>
    <row r="2719" spans="1:2" x14ac:dyDescent="0.25">
      <c r="A2719" s="6">
        <v>2714</v>
      </c>
      <c r="B2719" s="6" t="str">
        <f>"00703005"</f>
        <v>00703005</v>
      </c>
    </row>
    <row r="2720" spans="1:2" x14ac:dyDescent="0.25">
      <c r="A2720" s="6">
        <v>2715</v>
      </c>
      <c r="B2720" s="6" t="str">
        <f>"00703061"</f>
        <v>00703061</v>
      </c>
    </row>
    <row r="2721" spans="1:2" x14ac:dyDescent="0.25">
      <c r="A2721" s="6">
        <v>2716</v>
      </c>
      <c r="B2721" s="6" t="str">
        <f>"00703083"</f>
        <v>00703083</v>
      </c>
    </row>
    <row r="2722" spans="1:2" x14ac:dyDescent="0.25">
      <c r="A2722" s="6">
        <v>2717</v>
      </c>
      <c r="B2722" s="6" t="str">
        <f>"00703425"</f>
        <v>00703425</v>
      </c>
    </row>
    <row r="2723" spans="1:2" x14ac:dyDescent="0.25">
      <c r="A2723" s="6">
        <v>2718</v>
      </c>
      <c r="B2723" s="6" t="str">
        <f>"00703461"</f>
        <v>00703461</v>
      </c>
    </row>
    <row r="2724" spans="1:2" x14ac:dyDescent="0.25">
      <c r="A2724" s="6">
        <v>2719</v>
      </c>
      <c r="B2724" s="6" t="str">
        <f>"00703548"</f>
        <v>00703548</v>
      </c>
    </row>
    <row r="2725" spans="1:2" x14ac:dyDescent="0.25">
      <c r="A2725" s="6">
        <v>2720</v>
      </c>
      <c r="B2725" s="6" t="str">
        <f>"00703664"</f>
        <v>00703664</v>
      </c>
    </row>
    <row r="2726" spans="1:2" x14ac:dyDescent="0.25">
      <c r="A2726" s="6">
        <v>2721</v>
      </c>
      <c r="B2726" s="6" t="str">
        <f>"00703718"</f>
        <v>00703718</v>
      </c>
    </row>
    <row r="2727" spans="1:2" x14ac:dyDescent="0.25">
      <c r="A2727" s="6">
        <v>2722</v>
      </c>
      <c r="B2727" s="6" t="str">
        <f>"00703836"</f>
        <v>00703836</v>
      </c>
    </row>
    <row r="2728" spans="1:2" x14ac:dyDescent="0.25">
      <c r="A2728" s="6">
        <v>2723</v>
      </c>
      <c r="B2728" s="6" t="str">
        <f>"00703850"</f>
        <v>00703850</v>
      </c>
    </row>
    <row r="2729" spans="1:2" x14ac:dyDescent="0.25">
      <c r="A2729" s="6">
        <v>2724</v>
      </c>
      <c r="B2729" s="6" t="str">
        <f>"00703894"</f>
        <v>00703894</v>
      </c>
    </row>
    <row r="2730" spans="1:2" x14ac:dyDescent="0.25">
      <c r="A2730" s="6">
        <v>2725</v>
      </c>
      <c r="B2730" s="6" t="str">
        <f>"00703960"</f>
        <v>00703960</v>
      </c>
    </row>
    <row r="2731" spans="1:2" x14ac:dyDescent="0.25">
      <c r="A2731" s="6">
        <v>2726</v>
      </c>
      <c r="B2731" s="6" t="str">
        <f>"00704159"</f>
        <v>00704159</v>
      </c>
    </row>
    <row r="2732" spans="1:2" x14ac:dyDescent="0.25">
      <c r="A2732" s="6">
        <v>2727</v>
      </c>
      <c r="B2732" s="6" t="str">
        <f>"00704216"</f>
        <v>00704216</v>
      </c>
    </row>
    <row r="2733" spans="1:2" x14ac:dyDescent="0.25">
      <c r="A2733" s="6">
        <v>2728</v>
      </c>
      <c r="B2733" s="6" t="str">
        <f>"00704368"</f>
        <v>00704368</v>
      </c>
    </row>
    <row r="2734" spans="1:2" x14ac:dyDescent="0.25">
      <c r="A2734" s="6">
        <v>2729</v>
      </c>
      <c r="B2734" s="6" t="str">
        <f>"00704882"</f>
        <v>00704882</v>
      </c>
    </row>
    <row r="2735" spans="1:2" x14ac:dyDescent="0.25">
      <c r="A2735" s="6">
        <v>2730</v>
      </c>
      <c r="B2735" s="6" t="str">
        <f>"00704927"</f>
        <v>00704927</v>
      </c>
    </row>
    <row r="2736" spans="1:2" x14ac:dyDescent="0.25">
      <c r="A2736" s="6">
        <v>2731</v>
      </c>
      <c r="B2736" s="6" t="str">
        <f>"00704931"</f>
        <v>00704931</v>
      </c>
    </row>
    <row r="2737" spans="1:2" x14ac:dyDescent="0.25">
      <c r="A2737" s="6">
        <v>2732</v>
      </c>
      <c r="B2737" s="6" t="str">
        <f>"00704952"</f>
        <v>00704952</v>
      </c>
    </row>
    <row r="2738" spans="1:2" x14ac:dyDescent="0.25">
      <c r="A2738" s="6">
        <v>2733</v>
      </c>
      <c r="B2738" s="6" t="str">
        <f>"00704982"</f>
        <v>00704982</v>
      </c>
    </row>
    <row r="2739" spans="1:2" x14ac:dyDescent="0.25">
      <c r="A2739" s="6">
        <v>2734</v>
      </c>
      <c r="B2739" s="6" t="str">
        <f>"00705375"</f>
        <v>00705375</v>
      </c>
    </row>
    <row r="2740" spans="1:2" x14ac:dyDescent="0.25">
      <c r="A2740" s="6">
        <v>2735</v>
      </c>
      <c r="B2740" s="6" t="str">
        <f>"00705412"</f>
        <v>00705412</v>
      </c>
    </row>
    <row r="2741" spans="1:2" x14ac:dyDescent="0.25">
      <c r="A2741" s="6">
        <v>2736</v>
      </c>
      <c r="B2741" s="6" t="str">
        <f>"00705445"</f>
        <v>00705445</v>
      </c>
    </row>
    <row r="2742" spans="1:2" x14ac:dyDescent="0.25">
      <c r="A2742" s="6">
        <v>2737</v>
      </c>
      <c r="B2742" s="6" t="str">
        <f>"00705573"</f>
        <v>00705573</v>
      </c>
    </row>
    <row r="2743" spans="1:2" x14ac:dyDescent="0.25">
      <c r="A2743" s="6">
        <v>2738</v>
      </c>
      <c r="B2743" s="6" t="str">
        <f>"00705608"</f>
        <v>00705608</v>
      </c>
    </row>
    <row r="2744" spans="1:2" x14ac:dyDescent="0.25">
      <c r="A2744" s="6">
        <v>2739</v>
      </c>
      <c r="B2744" s="6" t="str">
        <f>"00705684"</f>
        <v>00705684</v>
      </c>
    </row>
    <row r="2745" spans="1:2" x14ac:dyDescent="0.25">
      <c r="A2745" s="6">
        <v>2740</v>
      </c>
      <c r="B2745" s="6" t="str">
        <f>"00705707"</f>
        <v>00705707</v>
      </c>
    </row>
    <row r="2746" spans="1:2" x14ac:dyDescent="0.25">
      <c r="A2746" s="6">
        <v>2741</v>
      </c>
      <c r="B2746" s="6" t="str">
        <f>"00705723"</f>
        <v>00705723</v>
      </c>
    </row>
    <row r="2747" spans="1:2" x14ac:dyDescent="0.25">
      <c r="A2747" s="6">
        <v>2742</v>
      </c>
      <c r="B2747" s="6" t="str">
        <f>"00705794"</f>
        <v>00705794</v>
      </c>
    </row>
    <row r="2748" spans="1:2" x14ac:dyDescent="0.25">
      <c r="A2748" s="6">
        <v>2743</v>
      </c>
      <c r="B2748" s="6" t="str">
        <f>"00705798"</f>
        <v>00705798</v>
      </c>
    </row>
    <row r="2749" spans="1:2" x14ac:dyDescent="0.25">
      <c r="A2749" s="6">
        <v>2744</v>
      </c>
      <c r="B2749" s="6" t="str">
        <f>"00706209"</f>
        <v>00706209</v>
      </c>
    </row>
    <row r="2750" spans="1:2" x14ac:dyDescent="0.25">
      <c r="A2750" s="6">
        <v>2745</v>
      </c>
      <c r="B2750" s="6" t="str">
        <f>"00708403"</f>
        <v>00708403</v>
      </c>
    </row>
    <row r="2751" spans="1:2" x14ac:dyDescent="0.25">
      <c r="A2751" s="6">
        <v>2746</v>
      </c>
      <c r="B2751" s="6" t="str">
        <f>"00708468"</f>
        <v>00708468</v>
      </c>
    </row>
    <row r="2752" spans="1:2" x14ac:dyDescent="0.25">
      <c r="A2752" s="6">
        <v>2747</v>
      </c>
      <c r="B2752" s="6" t="str">
        <f>"00708514"</f>
        <v>00708514</v>
      </c>
    </row>
    <row r="2753" spans="1:2" x14ac:dyDescent="0.25">
      <c r="A2753" s="6">
        <v>2748</v>
      </c>
      <c r="B2753" s="6" t="str">
        <f>"00708538"</f>
        <v>00708538</v>
      </c>
    </row>
    <row r="2754" spans="1:2" x14ac:dyDescent="0.25">
      <c r="A2754" s="6">
        <v>2749</v>
      </c>
      <c r="B2754" s="6" t="str">
        <f>"00708596"</f>
        <v>00708596</v>
      </c>
    </row>
    <row r="2755" spans="1:2" x14ac:dyDescent="0.25">
      <c r="A2755" s="6">
        <v>2750</v>
      </c>
      <c r="B2755" s="6" t="str">
        <f>"00708699"</f>
        <v>00708699</v>
      </c>
    </row>
    <row r="2756" spans="1:2" x14ac:dyDescent="0.25">
      <c r="A2756" s="6">
        <v>2751</v>
      </c>
      <c r="B2756" s="6" t="str">
        <f>"00709002"</f>
        <v>00709002</v>
      </c>
    </row>
    <row r="2757" spans="1:2" x14ac:dyDescent="0.25">
      <c r="A2757" s="6">
        <v>2752</v>
      </c>
      <c r="B2757" s="6" t="str">
        <f>"00709216"</f>
        <v>00709216</v>
      </c>
    </row>
    <row r="2758" spans="1:2" x14ac:dyDescent="0.25">
      <c r="A2758" s="6">
        <v>2753</v>
      </c>
      <c r="B2758" s="6" t="str">
        <f>"00709236"</f>
        <v>00709236</v>
      </c>
    </row>
    <row r="2759" spans="1:2" x14ac:dyDescent="0.25">
      <c r="A2759" s="6">
        <v>2754</v>
      </c>
      <c r="B2759" s="6" t="str">
        <f>"00709362"</f>
        <v>00709362</v>
      </c>
    </row>
    <row r="2760" spans="1:2" x14ac:dyDescent="0.25">
      <c r="A2760" s="6">
        <v>2755</v>
      </c>
      <c r="B2760" s="6" t="str">
        <f>"00709536"</f>
        <v>00709536</v>
      </c>
    </row>
    <row r="2761" spans="1:2" x14ac:dyDescent="0.25">
      <c r="A2761" s="6">
        <v>2756</v>
      </c>
      <c r="B2761" s="6" t="str">
        <f>"00709594"</f>
        <v>00709594</v>
      </c>
    </row>
    <row r="2762" spans="1:2" x14ac:dyDescent="0.25">
      <c r="A2762" s="6">
        <v>2757</v>
      </c>
      <c r="B2762" s="6" t="str">
        <f>"00709644"</f>
        <v>00709644</v>
      </c>
    </row>
    <row r="2763" spans="1:2" x14ac:dyDescent="0.25">
      <c r="A2763" s="6">
        <v>2758</v>
      </c>
      <c r="B2763" s="6" t="str">
        <f>"00709731"</f>
        <v>00709731</v>
      </c>
    </row>
    <row r="2764" spans="1:2" x14ac:dyDescent="0.25">
      <c r="A2764" s="6">
        <v>2759</v>
      </c>
      <c r="B2764" s="6" t="str">
        <f>"00709752"</f>
        <v>00709752</v>
      </c>
    </row>
    <row r="2765" spans="1:2" x14ac:dyDescent="0.25">
      <c r="A2765" s="6">
        <v>2760</v>
      </c>
      <c r="B2765" s="6" t="str">
        <f>"00709777"</f>
        <v>00709777</v>
      </c>
    </row>
    <row r="2766" spans="1:2" x14ac:dyDescent="0.25">
      <c r="A2766" s="6">
        <v>2761</v>
      </c>
      <c r="B2766" s="6" t="str">
        <f>"00709933"</f>
        <v>00709933</v>
      </c>
    </row>
    <row r="2767" spans="1:2" x14ac:dyDescent="0.25">
      <c r="A2767" s="6">
        <v>2762</v>
      </c>
      <c r="B2767" s="6" t="str">
        <f>"00709942"</f>
        <v>00709942</v>
      </c>
    </row>
    <row r="2768" spans="1:2" x14ac:dyDescent="0.25">
      <c r="A2768" s="6">
        <v>2763</v>
      </c>
      <c r="B2768" s="6" t="str">
        <f>"00709984"</f>
        <v>00709984</v>
      </c>
    </row>
    <row r="2769" spans="1:2" x14ac:dyDescent="0.25">
      <c r="A2769" s="6">
        <v>2764</v>
      </c>
      <c r="B2769" s="6" t="str">
        <f>"00710337"</f>
        <v>00710337</v>
      </c>
    </row>
    <row r="2770" spans="1:2" x14ac:dyDescent="0.25">
      <c r="A2770" s="6">
        <v>2765</v>
      </c>
      <c r="B2770" s="6" t="str">
        <f>"00710582"</f>
        <v>00710582</v>
      </c>
    </row>
    <row r="2771" spans="1:2" x14ac:dyDescent="0.25">
      <c r="A2771" s="6">
        <v>2766</v>
      </c>
      <c r="B2771" s="6" t="str">
        <f>"00711275"</f>
        <v>00711275</v>
      </c>
    </row>
    <row r="2772" spans="1:2" x14ac:dyDescent="0.25">
      <c r="A2772" s="6">
        <v>2767</v>
      </c>
      <c r="B2772" s="6" t="str">
        <f>"00711511"</f>
        <v>00711511</v>
      </c>
    </row>
    <row r="2773" spans="1:2" x14ac:dyDescent="0.25">
      <c r="A2773" s="6">
        <v>2768</v>
      </c>
      <c r="B2773" s="6" t="str">
        <f>"00711530"</f>
        <v>00711530</v>
      </c>
    </row>
    <row r="2774" spans="1:2" x14ac:dyDescent="0.25">
      <c r="A2774" s="6">
        <v>2769</v>
      </c>
      <c r="B2774" s="6" t="str">
        <f>"00711701"</f>
        <v>00711701</v>
      </c>
    </row>
    <row r="2775" spans="1:2" x14ac:dyDescent="0.25">
      <c r="A2775" s="6">
        <v>2770</v>
      </c>
      <c r="B2775" s="6" t="str">
        <f>"00711900"</f>
        <v>00711900</v>
      </c>
    </row>
    <row r="2776" spans="1:2" x14ac:dyDescent="0.25">
      <c r="A2776" s="6">
        <v>2771</v>
      </c>
      <c r="B2776" s="6" t="str">
        <f>"00712130"</f>
        <v>00712130</v>
      </c>
    </row>
    <row r="2777" spans="1:2" x14ac:dyDescent="0.25">
      <c r="A2777" s="6">
        <v>2772</v>
      </c>
      <c r="B2777" s="6" t="str">
        <f>"00712205"</f>
        <v>00712205</v>
      </c>
    </row>
    <row r="2778" spans="1:2" x14ac:dyDescent="0.25">
      <c r="A2778" s="6">
        <v>2773</v>
      </c>
      <c r="B2778" s="6" t="str">
        <f>"00712234"</f>
        <v>00712234</v>
      </c>
    </row>
    <row r="2779" spans="1:2" x14ac:dyDescent="0.25">
      <c r="A2779" s="6">
        <v>2774</v>
      </c>
      <c r="B2779" s="6" t="str">
        <f>"00712756"</f>
        <v>00712756</v>
      </c>
    </row>
    <row r="2780" spans="1:2" x14ac:dyDescent="0.25">
      <c r="A2780" s="6">
        <v>2775</v>
      </c>
      <c r="B2780" s="6" t="str">
        <f>"00712819"</f>
        <v>00712819</v>
      </c>
    </row>
    <row r="2781" spans="1:2" x14ac:dyDescent="0.25">
      <c r="A2781" s="6">
        <v>2776</v>
      </c>
      <c r="B2781" s="6" t="str">
        <f>"00712902"</f>
        <v>00712902</v>
      </c>
    </row>
    <row r="2782" spans="1:2" x14ac:dyDescent="0.25">
      <c r="A2782" s="6">
        <v>2777</v>
      </c>
      <c r="B2782" s="6" t="str">
        <f>"00712920"</f>
        <v>00712920</v>
      </c>
    </row>
    <row r="2783" spans="1:2" x14ac:dyDescent="0.25">
      <c r="A2783" s="6">
        <v>2778</v>
      </c>
      <c r="B2783" s="6" t="str">
        <f>"00712974"</f>
        <v>00712974</v>
      </c>
    </row>
    <row r="2784" spans="1:2" x14ac:dyDescent="0.25">
      <c r="A2784" s="6">
        <v>2779</v>
      </c>
      <c r="B2784" s="6" t="str">
        <f>"00713087"</f>
        <v>00713087</v>
      </c>
    </row>
    <row r="2785" spans="1:2" x14ac:dyDescent="0.25">
      <c r="A2785" s="6">
        <v>2780</v>
      </c>
      <c r="B2785" s="6" t="str">
        <f>"00713218"</f>
        <v>00713218</v>
      </c>
    </row>
    <row r="2786" spans="1:2" x14ac:dyDescent="0.25">
      <c r="A2786" s="6">
        <v>2781</v>
      </c>
      <c r="B2786" s="6" t="str">
        <f>"00713490"</f>
        <v>00713490</v>
      </c>
    </row>
    <row r="2787" spans="1:2" x14ac:dyDescent="0.25">
      <c r="A2787" s="6">
        <v>2782</v>
      </c>
      <c r="B2787" s="6" t="str">
        <f>"00713829"</f>
        <v>00713829</v>
      </c>
    </row>
    <row r="2788" spans="1:2" x14ac:dyDescent="0.25">
      <c r="A2788" s="6">
        <v>2783</v>
      </c>
      <c r="B2788" s="6" t="str">
        <f>"00713865"</f>
        <v>00713865</v>
      </c>
    </row>
    <row r="2789" spans="1:2" x14ac:dyDescent="0.25">
      <c r="A2789" s="6">
        <v>2784</v>
      </c>
      <c r="B2789" s="6" t="str">
        <f>"00714190"</f>
        <v>00714190</v>
      </c>
    </row>
    <row r="2790" spans="1:2" x14ac:dyDescent="0.25">
      <c r="A2790" s="6">
        <v>2785</v>
      </c>
      <c r="B2790" s="6" t="str">
        <f>"00714700"</f>
        <v>00714700</v>
      </c>
    </row>
    <row r="2791" spans="1:2" x14ac:dyDescent="0.25">
      <c r="A2791" s="6">
        <v>2786</v>
      </c>
      <c r="B2791" s="6" t="str">
        <f>"00715062"</f>
        <v>00715062</v>
      </c>
    </row>
    <row r="2792" spans="1:2" x14ac:dyDescent="0.25">
      <c r="A2792" s="6">
        <v>2787</v>
      </c>
      <c r="B2792" s="6" t="str">
        <f>"00716165"</f>
        <v>00716165</v>
      </c>
    </row>
    <row r="2793" spans="1:2" x14ac:dyDescent="0.25">
      <c r="A2793" s="6">
        <v>2788</v>
      </c>
      <c r="B2793" s="6" t="str">
        <f>"00716868"</f>
        <v>00716868</v>
      </c>
    </row>
    <row r="2794" spans="1:2" x14ac:dyDescent="0.25">
      <c r="A2794" s="6">
        <v>2789</v>
      </c>
      <c r="B2794" s="6" t="str">
        <f>"00717505"</f>
        <v>00717505</v>
      </c>
    </row>
    <row r="2795" spans="1:2" x14ac:dyDescent="0.25">
      <c r="A2795" s="6">
        <v>2790</v>
      </c>
      <c r="B2795" s="6" t="str">
        <f>"00717533"</f>
        <v>00717533</v>
      </c>
    </row>
    <row r="2796" spans="1:2" x14ac:dyDescent="0.25">
      <c r="A2796" s="6">
        <v>2791</v>
      </c>
      <c r="B2796" s="6" t="str">
        <f>"00717617"</f>
        <v>00717617</v>
      </c>
    </row>
    <row r="2797" spans="1:2" x14ac:dyDescent="0.25">
      <c r="A2797" s="6">
        <v>2792</v>
      </c>
      <c r="B2797" s="6" t="str">
        <f>"00717653"</f>
        <v>00717653</v>
      </c>
    </row>
    <row r="2798" spans="1:2" x14ac:dyDescent="0.25">
      <c r="A2798" s="6">
        <v>2793</v>
      </c>
      <c r="B2798" s="6" t="str">
        <f>"00717897"</f>
        <v>00717897</v>
      </c>
    </row>
    <row r="2799" spans="1:2" x14ac:dyDescent="0.25">
      <c r="A2799" s="6">
        <v>2794</v>
      </c>
      <c r="B2799" s="6" t="str">
        <f>"00717903"</f>
        <v>00717903</v>
      </c>
    </row>
    <row r="2800" spans="1:2" x14ac:dyDescent="0.25">
      <c r="A2800" s="6">
        <v>2795</v>
      </c>
      <c r="B2800" s="6" t="str">
        <f>"00718031"</f>
        <v>00718031</v>
      </c>
    </row>
    <row r="2801" spans="1:2" x14ac:dyDescent="0.25">
      <c r="A2801" s="6">
        <v>2796</v>
      </c>
      <c r="B2801" s="6" t="str">
        <f>"00718080"</f>
        <v>00718080</v>
      </c>
    </row>
    <row r="2802" spans="1:2" x14ac:dyDescent="0.25">
      <c r="A2802" s="6">
        <v>2797</v>
      </c>
      <c r="B2802" s="6" t="str">
        <f>"00718176"</f>
        <v>00718176</v>
      </c>
    </row>
    <row r="2803" spans="1:2" x14ac:dyDescent="0.25">
      <c r="A2803" s="6">
        <v>2798</v>
      </c>
      <c r="B2803" s="6" t="str">
        <f>"00718256"</f>
        <v>00718256</v>
      </c>
    </row>
    <row r="2804" spans="1:2" x14ac:dyDescent="0.25">
      <c r="A2804" s="6">
        <v>2799</v>
      </c>
      <c r="B2804" s="6" t="str">
        <f>"00718263"</f>
        <v>00718263</v>
      </c>
    </row>
    <row r="2805" spans="1:2" x14ac:dyDescent="0.25">
      <c r="A2805" s="6">
        <v>2800</v>
      </c>
      <c r="B2805" s="6" t="str">
        <f>"00718338"</f>
        <v>00718338</v>
      </c>
    </row>
    <row r="2806" spans="1:2" x14ac:dyDescent="0.25">
      <c r="A2806" s="6">
        <v>2801</v>
      </c>
      <c r="B2806" s="6" t="str">
        <f>"00718411"</f>
        <v>00718411</v>
      </c>
    </row>
    <row r="2807" spans="1:2" x14ac:dyDescent="0.25">
      <c r="A2807" s="6">
        <v>2802</v>
      </c>
      <c r="B2807" s="6" t="str">
        <f>"00718516"</f>
        <v>00718516</v>
      </c>
    </row>
    <row r="2808" spans="1:2" x14ac:dyDescent="0.25">
      <c r="A2808" s="6">
        <v>2803</v>
      </c>
      <c r="B2808" s="6" t="str">
        <f>"00718522"</f>
        <v>00718522</v>
      </c>
    </row>
    <row r="2809" spans="1:2" x14ac:dyDescent="0.25">
      <c r="A2809" s="6">
        <v>2804</v>
      </c>
      <c r="B2809" s="6" t="str">
        <f>"00719336"</f>
        <v>00719336</v>
      </c>
    </row>
    <row r="2810" spans="1:2" x14ac:dyDescent="0.25">
      <c r="A2810" s="6">
        <v>2805</v>
      </c>
      <c r="B2810" s="6" t="str">
        <f>"00719473"</f>
        <v>00719473</v>
      </c>
    </row>
    <row r="2811" spans="1:2" x14ac:dyDescent="0.25">
      <c r="A2811" s="6">
        <v>2806</v>
      </c>
      <c r="B2811" s="6" t="str">
        <f>"00719696"</f>
        <v>00719696</v>
      </c>
    </row>
    <row r="2812" spans="1:2" x14ac:dyDescent="0.25">
      <c r="A2812" s="6">
        <v>2807</v>
      </c>
      <c r="B2812" s="6" t="str">
        <f>"00719987"</f>
        <v>00719987</v>
      </c>
    </row>
    <row r="2813" spans="1:2" x14ac:dyDescent="0.25">
      <c r="A2813" s="6">
        <v>2808</v>
      </c>
      <c r="B2813" s="6" t="str">
        <f>"00720117"</f>
        <v>00720117</v>
      </c>
    </row>
    <row r="2814" spans="1:2" x14ac:dyDescent="0.25">
      <c r="A2814" s="6">
        <v>2809</v>
      </c>
      <c r="B2814" s="6" t="str">
        <f>"00720648"</f>
        <v>00720648</v>
      </c>
    </row>
    <row r="2815" spans="1:2" x14ac:dyDescent="0.25">
      <c r="A2815" s="6">
        <v>2810</v>
      </c>
      <c r="B2815" s="6" t="str">
        <f>"00721981"</f>
        <v>00721981</v>
      </c>
    </row>
    <row r="2816" spans="1:2" x14ac:dyDescent="0.25">
      <c r="A2816" s="6">
        <v>2811</v>
      </c>
      <c r="B2816" s="6" t="str">
        <f>"00722140"</f>
        <v>00722140</v>
      </c>
    </row>
    <row r="2817" spans="1:2" x14ac:dyDescent="0.25">
      <c r="A2817" s="6">
        <v>2812</v>
      </c>
      <c r="B2817" s="6" t="str">
        <f>"00722869"</f>
        <v>00722869</v>
      </c>
    </row>
    <row r="2818" spans="1:2" x14ac:dyDescent="0.25">
      <c r="A2818" s="6">
        <v>2813</v>
      </c>
      <c r="B2818" s="6" t="str">
        <f>"00722945"</f>
        <v>00722945</v>
      </c>
    </row>
    <row r="2819" spans="1:2" x14ac:dyDescent="0.25">
      <c r="A2819" s="6">
        <v>2814</v>
      </c>
      <c r="B2819" s="6" t="str">
        <f>"00723078"</f>
        <v>00723078</v>
      </c>
    </row>
    <row r="2820" spans="1:2" x14ac:dyDescent="0.25">
      <c r="A2820" s="6">
        <v>2815</v>
      </c>
      <c r="B2820" s="6" t="str">
        <f>"00723471"</f>
        <v>00723471</v>
      </c>
    </row>
    <row r="2821" spans="1:2" x14ac:dyDescent="0.25">
      <c r="A2821" s="6">
        <v>2816</v>
      </c>
      <c r="B2821" s="6" t="str">
        <f>"00723542"</f>
        <v>00723542</v>
      </c>
    </row>
    <row r="2822" spans="1:2" x14ac:dyDescent="0.25">
      <c r="A2822" s="6">
        <v>2817</v>
      </c>
      <c r="B2822" s="6" t="str">
        <f>"00723621"</f>
        <v>00723621</v>
      </c>
    </row>
    <row r="2823" spans="1:2" x14ac:dyDescent="0.25">
      <c r="A2823" s="6">
        <v>2818</v>
      </c>
      <c r="B2823" s="6" t="str">
        <f>"00723654"</f>
        <v>00723654</v>
      </c>
    </row>
    <row r="2824" spans="1:2" x14ac:dyDescent="0.25">
      <c r="A2824" s="6">
        <v>2819</v>
      </c>
      <c r="B2824" s="6" t="str">
        <f>"00723660"</f>
        <v>00723660</v>
      </c>
    </row>
    <row r="2825" spans="1:2" x14ac:dyDescent="0.25">
      <c r="A2825" s="6">
        <v>2820</v>
      </c>
      <c r="B2825" s="6" t="str">
        <f>"00723700"</f>
        <v>00723700</v>
      </c>
    </row>
    <row r="2826" spans="1:2" x14ac:dyDescent="0.25">
      <c r="A2826" s="6">
        <v>2821</v>
      </c>
      <c r="B2826" s="6" t="str">
        <f>"00724264"</f>
        <v>00724264</v>
      </c>
    </row>
    <row r="2827" spans="1:2" x14ac:dyDescent="0.25">
      <c r="A2827" s="6">
        <v>2822</v>
      </c>
      <c r="B2827" s="6" t="str">
        <f>"00724554"</f>
        <v>00724554</v>
      </c>
    </row>
    <row r="2828" spans="1:2" x14ac:dyDescent="0.25">
      <c r="A2828" s="6">
        <v>2823</v>
      </c>
      <c r="B2828" s="6" t="str">
        <f>"00725039"</f>
        <v>00725039</v>
      </c>
    </row>
    <row r="2829" spans="1:2" x14ac:dyDescent="0.25">
      <c r="A2829" s="6">
        <v>2824</v>
      </c>
      <c r="B2829" s="6" t="str">
        <f>"00725102"</f>
        <v>00725102</v>
      </c>
    </row>
    <row r="2830" spans="1:2" x14ac:dyDescent="0.25">
      <c r="A2830" s="6">
        <v>2825</v>
      </c>
      <c r="B2830" s="6" t="str">
        <f>"00725275"</f>
        <v>00725275</v>
      </c>
    </row>
    <row r="2831" spans="1:2" x14ac:dyDescent="0.25">
      <c r="A2831" s="6">
        <v>2826</v>
      </c>
      <c r="B2831" s="6" t="str">
        <f>"00725815"</f>
        <v>00725815</v>
      </c>
    </row>
    <row r="2832" spans="1:2" x14ac:dyDescent="0.25">
      <c r="A2832" s="6">
        <v>2827</v>
      </c>
      <c r="B2832" s="6" t="str">
        <f>"00725884"</f>
        <v>00725884</v>
      </c>
    </row>
    <row r="2833" spans="1:2" x14ac:dyDescent="0.25">
      <c r="A2833" s="6">
        <v>2828</v>
      </c>
      <c r="B2833" s="6" t="str">
        <f>"00725907"</f>
        <v>00725907</v>
      </c>
    </row>
    <row r="2834" spans="1:2" x14ac:dyDescent="0.25">
      <c r="A2834" s="6">
        <v>2829</v>
      </c>
      <c r="B2834" s="6" t="str">
        <f>"00726200"</f>
        <v>00726200</v>
      </c>
    </row>
    <row r="2835" spans="1:2" x14ac:dyDescent="0.25">
      <c r="A2835" s="6">
        <v>2830</v>
      </c>
      <c r="B2835" s="6" t="str">
        <f>"00726385"</f>
        <v>00726385</v>
      </c>
    </row>
    <row r="2836" spans="1:2" x14ac:dyDescent="0.25">
      <c r="A2836" s="6">
        <v>2831</v>
      </c>
      <c r="B2836" s="6" t="str">
        <f>"00726714"</f>
        <v>00726714</v>
      </c>
    </row>
    <row r="2837" spans="1:2" x14ac:dyDescent="0.25">
      <c r="A2837" s="6">
        <v>2832</v>
      </c>
      <c r="B2837" s="6" t="str">
        <f>"00727000"</f>
        <v>00727000</v>
      </c>
    </row>
    <row r="2838" spans="1:2" x14ac:dyDescent="0.25">
      <c r="A2838" s="6">
        <v>2833</v>
      </c>
      <c r="B2838" s="6" t="str">
        <f>"00727738"</f>
        <v>00727738</v>
      </c>
    </row>
    <row r="2839" spans="1:2" x14ac:dyDescent="0.25">
      <c r="A2839" s="6">
        <v>2834</v>
      </c>
      <c r="B2839" s="6" t="str">
        <f>"00728056"</f>
        <v>00728056</v>
      </c>
    </row>
    <row r="2840" spans="1:2" x14ac:dyDescent="0.25">
      <c r="A2840" s="6">
        <v>2835</v>
      </c>
      <c r="B2840" s="6" t="str">
        <f>"00728625"</f>
        <v>00728625</v>
      </c>
    </row>
    <row r="2841" spans="1:2" x14ac:dyDescent="0.25">
      <c r="A2841" s="6">
        <v>2836</v>
      </c>
      <c r="B2841" s="6" t="str">
        <f>"00728759"</f>
        <v>00728759</v>
      </c>
    </row>
    <row r="2842" spans="1:2" x14ac:dyDescent="0.25">
      <c r="A2842" s="6">
        <v>2837</v>
      </c>
      <c r="B2842" s="6" t="str">
        <f>"00728918"</f>
        <v>00728918</v>
      </c>
    </row>
    <row r="2843" spans="1:2" x14ac:dyDescent="0.25">
      <c r="A2843" s="6">
        <v>2838</v>
      </c>
      <c r="B2843" s="6" t="str">
        <f>"00729489"</f>
        <v>00729489</v>
      </c>
    </row>
    <row r="2844" spans="1:2" x14ac:dyDescent="0.25">
      <c r="A2844" s="6">
        <v>2839</v>
      </c>
      <c r="B2844" s="6" t="str">
        <f>"00729571"</f>
        <v>00729571</v>
      </c>
    </row>
    <row r="2845" spans="1:2" x14ac:dyDescent="0.25">
      <c r="A2845" s="6">
        <v>2840</v>
      </c>
      <c r="B2845" s="6" t="str">
        <f>"00730381"</f>
        <v>00730381</v>
      </c>
    </row>
    <row r="2846" spans="1:2" x14ac:dyDescent="0.25">
      <c r="A2846" s="6">
        <v>2841</v>
      </c>
      <c r="B2846" s="6" t="str">
        <f>"00730638"</f>
        <v>00730638</v>
      </c>
    </row>
    <row r="2847" spans="1:2" x14ac:dyDescent="0.25">
      <c r="A2847" s="6">
        <v>2842</v>
      </c>
      <c r="B2847" s="6" t="str">
        <f>"00732839"</f>
        <v>00732839</v>
      </c>
    </row>
    <row r="2848" spans="1:2" x14ac:dyDescent="0.25">
      <c r="A2848" s="6">
        <v>2843</v>
      </c>
      <c r="B2848" s="6" t="str">
        <f>"00733189"</f>
        <v>00733189</v>
      </c>
    </row>
    <row r="2849" spans="1:2" x14ac:dyDescent="0.25">
      <c r="A2849" s="6">
        <v>2844</v>
      </c>
      <c r="B2849" s="6" t="str">
        <f>"00733195"</f>
        <v>00733195</v>
      </c>
    </row>
    <row r="2850" spans="1:2" x14ac:dyDescent="0.25">
      <c r="A2850" s="6">
        <v>2845</v>
      </c>
      <c r="B2850" s="6" t="str">
        <f>"00733925"</f>
        <v>00733925</v>
      </c>
    </row>
    <row r="2851" spans="1:2" x14ac:dyDescent="0.25">
      <c r="A2851" s="6">
        <v>2846</v>
      </c>
      <c r="B2851" s="6" t="str">
        <f>"00734856"</f>
        <v>00734856</v>
      </c>
    </row>
    <row r="2852" spans="1:2" x14ac:dyDescent="0.25">
      <c r="A2852" s="6">
        <v>2847</v>
      </c>
      <c r="B2852" s="6" t="str">
        <f>"00734953"</f>
        <v>00734953</v>
      </c>
    </row>
    <row r="2853" spans="1:2" x14ac:dyDescent="0.25">
      <c r="A2853" s="6">
        <v>2848</v>
      </c>
      <c r="B2853" s="6" t="str">
        <f>"00734985"</f>
        <v>00734985</v>
      </c>
    </row>
    <row r="2854" spans="1:2" x14ac:dyDescent="0.25">
      <c r="A2854" s="6">
        <v>2849</v>
      </c>
      <c r="B2854" s="6" t="str">
        <f>"00735457"</f>
        <v>00735457</v>
      </c>
    </row>
    <row r="2855" spans="1:2" x14ac:dyDescent="0.25">
      <c r="A2855" s="6">
        <v>2850</v>
      </c>
      <c r="B2855" s="6" t="str">
        <f>"00735601"</f>
        <v>00735601</v>
      </c>
    </row>
    <row r="2856" spans="1:2" x14ac:dyDescent="0.25">
      <c r="A2856" s="6">
        <v>2851</v>
      </c>
      <c r="B2856" s="6" t="str">
        <f>"00735644"</f>
        <v>00735644</v>
      </c>
    </row>
    <row r="2857" spans="1:2" x14ac:dyDescent="0.25">
      <c r="A2857" s="6">
        <v>2852</v>
      </c>
      <c r="B2857" s="6" t="str">
        <f>"00735758"</f>
        <v>00735758</v>
      </c>
    </row>
    <row r="2858" spans="1:2" x14ac:dyDescent="0.25">
      <c r="A2858" s="6">
        <v>2853</v>
      </c>
      <c r="B2858" s="6" t="str">
        <f>"00735760"</f>
        <v>00735760</v>
      </c>
    </row>
    <row r="2859" spans="1:2" x14ac:dyDescent="0.25">
      <c r="A2859" s="6">
        <v>2854</v>
      </c>
      <c r="B2859" s="6" t="str">
        <f>"00735961"</f>
        <v>00735961</v>
      </c>
    </row>
    <row r="2860" spans="1:2" x14ac:dyDescent="0.25">
      <c r="A2860" s="6">
        <v>2855</v>
      </c>
      <c r="B2860" s="6" t="str">
        <f>"00736035"</f>
        <v>00736035</v>
      </c>
    </row>
    <row r="2861" spans="1:2" x14ac:dyDescent="0.25">
      <c r="A2861" s="6">
        <v>2856</v>
      </c>
      <c r="B2861" s="6" t="str">
        <f>"00736187"</f>
        <v>00736187</v>
      </c>
    </row>
    <row r="2862" spans="1:2" x14ac:dyDescent="0.25">
      <c r="A2862" s="6">
        <v>2857</v>
      </c>
      <c r="B2862" s="6" t="str">
        <f>"00736311"</f>
        <v>00736311</v>
      </c>
    </row>
    <row r="2863" spans="1:2" x14ac:dyDescent="0.25">
      <c r="A2863" s="6">
        <v>2858</v>
      </c>
      <c r="B2863" s="6" t="str">
        <f>"00736321"</f>
        <v>00736321</v>
      </c>
    </row>
    <row r="2864" spans="1:2" x14ac:dyDescent="0.25">
      <c r="A2864" s="6">
        <v>2859</v>
      </c>
      <c r="B2864" s="6" t="str">
        <f>"00736730"</f>
        <v>00736730</v>
      </c>
    </row>
    <row r="2865" spans="1:2" x14ac:dyDescent="0.25">
      <c r="A2865" s="6">
        <v>2860</v>
      </c>
      <c r="B2865" s="6" t="str">
        <f>"00737057"</f>
        <v>00737057</v>
      </c>
    </row>
    <row r="2866" spans="1:2" x14ac:dyDescent="0.25">
      <c r="A2866" s="6">
        <v>2861</v>
      </c>
      <c r="B2866" s="6" t="str">
        <f>"00737090"</f>
        <v>00737090</v>
      </c>
    </row>
    <row r="2867" spans="1:2" x14ac:dyDescent="0.25">
      <c r="A2867" s="6">
        <v>2862</v>
      </c>
      <c r="B2867" s="6" t="str">
        <f>"00737096"</f>
        <v>00737096</v>
      </c>
    </row>
    <row r="2868" spans="1:2" x14ac:dyDescent="0.25">
      <c r="A2868" s="6">
        <v>2863</v>
      </c>
      <c r="B2868" s="6" t="str">
        <f>"00738297"</f>
        <v>00738297</v>
      </c>
    </row>
    <row r="2869" spans="1:2" x14ac:dyDescent="0.25">
      <c r="A2869" s="6">
        <v>2864</v>
      </c>
      <c r="B2869" s="6" t="str">
        <f>"00738510"</f>
        <v>00738510</v>
      </c>
    </row>
    <row r="2870" spans="1:2" x14ac:dyDescent="0.25">
      <c r="A2870" s="6">
        <v>2865</v>
      </c>
      <c r="B2870" s="6" t="str">
        <f>"00738548"</f>
        <v>00738548</v>
      </c>
    </row>
    <row r="2871" spans="1:2" x14ac:dyDescent="0.25">
      <c r="A2871" s="6">
        <v>2866</v>
      </c>
      <c r="B2871" s="6" t="str">
        <f>"00738568"</f>
        <v>00738568</v>
      </c>
    </row>
    <row r="2872" spans="1:2" x14ac:dyDescent="0.25">
      <c r="A2872" s="6">
        <v>2867</v>
      </c>
      <c r="B2872" s="6" t="str">
        <f>"00738815"</f>
        <v>00738815</v>
      </c>
    </row>
    <row r="2873" spans="1:2" x14ac:dyDescent="0.25">
      <c r="A2873" s="6">
        <v>2868</v>
      </c>
      <c r="B2873" s="6" t="str">
        <f>"00738836"</f>
        <v>00738836</v>
      </c>
    </row>
    <row r="2874" spans="1:2" x14ac:dyDescent="0.25">
      <c r="A2874" s="6">
        <v>2869</v>
      </c>
      <c r="B2874" s="6" t="str">
        <f>"00738892"</f>
        <v>00738892</v>
      </c>
    </row>
    <row r="2875" spans="1:2" x14ac:dyDescent="0.25">
      <c r="A2875" s="6">
        <v>2870</v>
      </c>
      <c r="B2875" s="6" t="str">
        <f>"00739206"</f>
        <v>00739206</v>
      </c>
    </row>
    <row r="2876" spans="1:2" x14ac:dyDescent="0.25">
      <c r="A2876" s="6">
        <v>2871</v>
      </c>
      <c r="B2876" s="6" t="str">
        <f>"00739315"</f>
        <v>00739315</v>
      </c>
    </row>
    <row r="2877" spans="1:2" x14ac:dyDescent="0.25">
      <c r="A2877" s="6">
        <v>2872</v>
      </c>
      <c r="B2877" s="6" t="str">
        <f>"00739396"</f>
        <v>00739396</v>
      </c>
    </row>
    <row r="2878" spans="1:2" x14ac:dyDescent="0.25">
      <c r="A2878" s="6">
        <v>2873</v>
      </c>
      <c r="B2878" s="6" t="str">
        <f>"00739460"</f>
        <v>00739460</v>
      </c>
    </row>
    <row r="2879" spans="1:2" x14ac:dyDescent="0.25">
      <c r="A2879" s="6">
        <v>2874</v>
      </c>
      <c r="B2879" s="6" t="str">
        <f>"00739793"</f>
        <v>00739793</v>
      </c>
    </row>
    <row r="2880" spans="1:2" x14ac:dyDescent="0.25">
      <c r="A2880" s="6">
        <v>2875</v>
      </c>
      <c r="B2880" s="6" t="str">
        <f>"00739969"</f>
        <v>00739969</v>
      </c>
    </row>
    <row r="2881" spans="1:2" x14ac:dyDescent="0.25">
      <c r="A2881" s="6">
        <v>2876</v>
      </c>
      <c r="B2881" s="6" t="str">
        <f>"00740061"</f>
        <v>00740061</v>
      </c>
    </row>
    <row r="2882" spans="1:2" x14ac:dyDescent="0.25">
      <c r="A2882" s="6">
        <v>2877</v>
      </c>
      <c r="B2882" s="6" t="str">
        <f>"00740154"</f>
        <v>00740154</v>
      </c>
    </row>
    <row r="2883" spans="1:2" x14ac:dyDescent="0.25">
      <c r="A2883" s="6">
        <v>2878</v>
      </c>
      <c r="B2883" s="6" t="str">
        <f>"00740275"</f>
        <v>00740275</v>
      </c>
    </row>
    <row r="2884" spans="1:2" x14ac:dyDescent="0.25">
      <c r="A2884" s="6">
        <v>2879</v>
      </c>
      <c r="B2884" s="6" t="str">
        <f>"00740530"</f>
        <v>00740530</v>
      </c>
    </row>
    <row r="2885" spans="1:2" x14ac:dyDescent="0.25">
      <c r="A2885" s="6">
        <v>2880</v>
      </c>
      <c r="B2885" s="6" t="str">
        <f>"00741669"</f>
        <v>00741669</v>
      </c>
    </row>
    <row r="2886" spans="1:2" x14ac:dyDescent="0.25">
      <c r="A2886" s="6">
        <v>2881</v>
      </c>
      <c r="B2886" s="6" t="str">
        <f>"00742209"</f>
        <v>00742209</v>
      </c>
    </row>
    <row r="2887" spans="1:2" x14ac:dyDescent="0.25">
      <c r="A2887" s="6">
        <v>2882</v>
      </c>
      <c r="B2887" s="6" t="str">
        <f>"00742237"</f>
        <v>00742237</v>
      </c>
    </row>
    <row r="2888" spans="1:2" x14ac:dyDescent="0.25">
      <c r="A2888" s="6">
        <v>2883</v>
      </c>
      <c r="B2888" s="6" t="str">
        <f>"00742439"</f>
        <v>00742439</v>
      </c>
    </row>
    <row r="2889" spans="1:2" x14ac:dyDescent="0.25">
      <c r="A2889" s="6">
        <v>2884</v>
      </c>
      <c r="B2889" s="6" t="str">
        <f>"00742957"</f>
        <v>00742957</v>
      </c>
    </row>
    <row r="2890" spans="1:2" x14ac:dyDescent="0.25">
      <c r="A2890" s="6">
        <v>2885</v>
      </c>
      <c r="B2890" s="6" t="str">
        <f>"00743048"</f>
        <v>00743048</v>
      </c>
    </row>
    <row r="2891" spans="1:2" x14ac:dyDescent="0.25">
      <c r="A2891" s="6">
        <v>2886</v>
      </c>
      <c r="B2891" s="6" t="str">
        <f>"00743126"</f>
        <v>00743126</v>
      </c>
    </row>
    <row r="2892" spans="1:2" x14ac:dyDescent="0.25">
      <c r="A2892" s="6">
        <v>2887</v>
      </c>
      <c r="B2892" s="6" t="str">
        <f>"00743564"</f>
        <v>00743564</v>
      </c>
    </row>
    <row r="2893" spans="1:2" x14ac:dyDescent="0.25">
      <c r="A2893" s="6">
        <v>2888</v>
      </c>
      <c r="B2893" s="6" t="str">
        <f>"00743681"</f>
        <v>00743681</v>
      </c>
    </row>
    <row r="2894" spans="1:2" x14ac:dyDescent="0.25">
      <c r="A2894" s="6">
        <v>2889</v>
      </c>
      <c r="B2894" s="6" t="str">
        <f>"00743778"</f>
        <v>00743778</v>
      </c>
    </row>
    <row r="2895" spans="1:2" x14ac:dyDescent="0.25">
      <c r="A2895" s="6">
        <v>2890</v>
      </c>
      <c r="B2895" s="6" t="str">
        <f>"00743800"</f>
        <v>00743800</v>
      </c>
    </row>
    <row r="2896" spans="1:2" x14ac:dyDescent="0.25">
      <c r="A2896" s="6">
        <v>2891</v>
      </c>
      <c r="B2896" s="6" t="str">
        <f>"00743831"</f>
        <v>00743831</v>
      </c>
    </row>
    <row r="2897" spans="1:2" x14ac:dyDescent="0.25">
      <c r="A2897" s="6">
        <v>2892</v>
      </c>
      <c r="B2897" s="6" t="str">
        <f>"00744332"</f>
        <v>00744332</v>
      </c>
    </row>
    <row r="2898" spans="1:2" x14ac:dyDescent="0.25">
      <c r="A2898" s="6">
        <v>2893</v>
      </c>
      <c r="B2898" s="6" t="str">
        <f>"00744333"</f>
        <v>00744333</v>
      </c>
    </row>
    <row r="2899" spans="1:2" x14ac:dyDescent="0.25">
      <c r="A2899" s="6">
        <v>2894</v>
      </c>
      <c r="B2899" s="6" t="str">
        <f>"00744486"</f>
        <v>00744486</v>
      </c>
    </row>
    <row r="2900" spans="1:2" x14ac:dyDescent="0.25">
      <c r="A2900" s="6">
        <v>2895</v>
      </c>
      <c r="B2900" s="6" t="str">
        <f>"00744568"</f>
        <v>00744568</v>
      </c>
    </row>
    <row r="2901" spans="1:2" x14ac:dyDescent="0.25">
      <c r="A2901" s="6">
        <v>2896</v>
      </c>
      <c r="B2901" s="6" t="str">
        <f>"00744820"</f>
        <v>00744820</v>
      </c>
    </row>
    <row r="2902" spans="1:2" x14ac:dyDescent="0.25">
      <c r="A2902" s="6">
        <v>2897</v>
      </c>
      <c r="B2902" s="6" t="str">
        <f>"00745014"</f>
        <v>00745014</v>
      </c>
    </row>
    <row r="2903" spans="1:2" x14ac:dyDescent="0.25">
      <c r="A2903" s="6">
        <v>2898</v>
      </c>
      <c r="B2903" s="6" t="str">
        <f>"00745138"</f>
        <v>00745138</v>
      </c>
    </row>
    <row r="2904" spans="1:2" x14ac:dyDescent="0.25">
      <c r="A2904" s="6">
        <v>2899</v>
      </c>
      <c r="B2904" s="6" t="str">
        <f>"00745343"</f>
        <v>00745343</v>
      </c>
    </row>
    <row r="2905" spans="1:2" x14ac:dyDescent="0.25">
      <c r="A2905" s="6">
        <v>2900</v>
      </c>
      <c r="B2905" s="6" t="str">
        <f>"00745709"</f>
        <v>00745709</v>
      </c>
    </row>
    <row r="2906" spans="1:2" x14ac:dyDescent="0.25">
      <c r="A2906" s="6">
        <v>2901</v>
      </c>
      <c r="B2906" s="6" t="str">
        <f>"00746205"</f>
        <v>00746205</v>
      </c>
    </row>
    <row r="2907" spans="1:2" x14ac:dyDescent="0.25">
      <c r="A2907" s="6">
        <v>2902</v>
      </c>
      <c r="B2907" s="6" t="str">
        <f>"00746307"</f>
        <v>00746307</v>
      </c>
    </row>
    <row r="2908" spans="1:2" x14ac:dyDescent="0.25">
      <c r="A2908" s="6">
        <v>2903</v>
      </c>
      <c r="B2908" s="6" t="str">
        <f>"00746309"</f>
        <v>00746309</v>
      </c>
    </row>
    <row r="2909" spans="1:2" x14ac:dyDescent="0.25">
      <c r="A2909" s="6">
        <v>2904</v>
      </c>
      <c r="B2909" s="6" t="str">
        <f>"00746392"</f>
        <v>00746392</v>
      </c>
    </row>
    <row r="2910" spans="1:2" x14ac:dyDescent="0.25">
      <c r="A2910" s="6">
        <v>2905</v>
      </c>
      <c r="B2910" s="6" t="str">
        <f>"00746568"</f>
        <v>00746568</v>
      </c>
    </row>
    <row r="2911" spans="1:2" x14ac:dyDescent="0.25">
      <c r="A2911" s="6">
        <v>2906</v>
      </c>
      <c r="B2911" s="6" t="str">
        <f>"00746610"</f>
        <v>00746610</v>
      </c>
    </row>
    <row r="2912" spans="1:2" x14ac:dyDescent="0.25">
      <c r="A2912" s="6">
        <v>2907</v>
      </c>
      <c r="B2912" s="6" t="str">
        <f>"00746700"</f>
        <v>00746700</v>
      </c>
    </row>
    <row r="2913" spans="1:2" x14ac:dyDescent="0.25">
      <c r="A2913" s="6">
        <v>2908</v>
      </c>
      <c r="B2913" s="6" t="str">
        <f>"00746704"</f>
        <v>00746704</v>
      </c>
    </row>
    <row r="2914" spans="1:2" x14ac:dyDescent="0.25">
      <c r="A2914" s="6">
        <v>2909</v>
      </c>
      <c r="B2914" s="6" t="str">
        <f>"00746747"</f>
        <v>00746747</v>
      </c>
    </row>
    <row r="2915" spans="1:2" x14ac:dyDescent="0.25">
      <c r="A2915" s="6">
        <v>2910</v>
      </c>
      <c r="B2915" s="6" t="str">
        <f>"00746789"</f>
        <v>00746789</v>
      </c>
    </row>
    <row r="2916" spans="1:2" x14ac:dyDescent="0.25">
      <c r="A2916" s="6">
        <v>2911</v>
      </c>
      <c r="B2916" s="6" t="str">
        <f>"00746875"</f>
        <v>00746875</v>
      </c>
    </row>
    <row r="2917" spans="1:2" x14ac:dyDescent="0.25">
      <c r="A2917" s="6">
        <v>2912</v>
      </c>
      <c r="B2917" s="6" t="str">
        <f>"00746946"</f>
        <v>00746946</v>
      </c>
    </row>
    <row r="2918" spans="1:2" x14ac:dyDescent="0.25">
      <c r="A2918" s="6">
        <v>2913</v>
      </c>
      <c r="B2918" s="6" t="str">
        <f>"00747003"</f>
        <v>00747003</v>
      </c>
    </row>
    <row r="2919" spans="1:2" x14ac:dyDescent="0.25">
      <c r="A2919" s="6">
        <v>2914</v>
      </c>
      <c r="B2919" s="6" t="str">
        <f>"00747194"</f>
        <v>00747194</v>
      </c>
    </row>
    <row r="2920" spans="1:2" x14ac:dyDescent="0.25">
      <c r="A2920" s="6">
        <v>2915</v>
      </c>
      <c r="B2920" s="6" t="str">
        <f>"00747571"</f>
        <v>00747571</v>
      </c>
    </row>
    <row r="2921" spans="1:2" x14ac:dyDescent="0.25">
      <c r="A2921" s="6">
        <v>2916</v>
      </c>
      <c r="B2921" s="6" t="str">
        <f>"00747769"</f>
        <v>00747769</v>
      </c>
    </row>
    <row r="2922" spans="1:2" x14ac:dyDescent="0.25">
      <c r="A2922" s="6">
        <v>2917</v>
      </c>
      <c r="B2922" s="6" t="str">
        <f>"00747886"</f>
        <v>00747886</v>
      </c>
    </row>
    <row r="2923" spans="1:2" x14ac:dyDescent="0.25">
      <c r="A2923" s="6">
        <v>2918</v>
      </c>
      <c r="B2923" s="6" t="str">
        <f>"00748154"</f>
        <v>00748154</v>
      </c>
    </row>
    <row r="2924" spans="1:2" x14ac:dyDescent="0.25">
      <c r="A2924" s="6">
        <v>2919</v>
      </c>
      <c r="B2924" s="6" t="str">
        <f>"00748262"</f>
        <v>00748262</v>
      </c>
    </row>
    <row r="2925" spans="1:2" x14ac:dyDescent="0.25">
      <c r="A2925" s="6">
        <v>2920</v>
      </c>
      <c r="B2925" s="6" t="str">
        <f>"00748292"</f>
        <v>00748292</v>
      </c>
    </row>
    <row r="2926" spans="1:2" x14ac:dyDescent="0.25">
      <c r="A2926" s="6">
        <v>2921</v>
      </c>
      <c r="B2926" s="6" t="str">
        <f>"00748297"</f>
        <v>00748297</v>
      </c>
    </row>
    <row r="2927" spans="1:2" x14ac:dyDescent="0.25">
      <c r="A2927" s="6">
        <v>2922</v>
      </c>
      <c r="B2927" s="6" t="str">
        <f>"00748416"</f>
        <v>00748416</v>
      </c>
    </row>
    <row r="2928" spans="1:2" x14ac:dyDescent="0.25">
      <c r="A2928" s="6">
        <v>2923</v>
      </c>
      <c r="B2928" s="6" t="str">
        <f>"00748681"</f>
        <v>00748681</v>
      </c>
    </row>
    <row r="2929" spans="1:2" x14ac:dyDescent="0.25">
      <c r="A2929" s="6">
        <v>2924</v>
      </c>
      <c r="B2929" s="6" t="str">
        <f>"00748973"</f>
        <v>00748973</v>
      </c>
    </row>
    <row r="2930" spans="1:2" x14ac:dyDescent="0.25">
      <c r="A2930" s="6">
        <v>2925</v>
      </c>
      <c r="B2930" s="6" t="str">
        <f>"00748979"</f>
        <v>00748979</v>
      </c>
    </row>
    <row r="2931" spans="1:2" x14ac:dyDescent="0.25">
      <c r="A2931" s="6">
        <v>2926</v>
      </c>
      <c r="B2931" s="6" t="str">
        <f>"00749071"</f>
        <v>00749071</v>
      </c>
    </row>
    <row r="2932" spans="1:2" x14ac:dyDescent="0.25">
      <c r="A2932" s="6">
        <v>2927</v>
      </c>
      <c r="B2932" s="6" t="str">
        <f>"00749258"</f>
        <v>00749258</v>
      </c>
    </row>
    <row r="2933" spans="1:2" x14ac:dyDescent="0.25">
      <c r="A2933" s="6">
        <v>2928</v>
      </c>
      <c r="B2933" s="6" t="str">
        <f>"00749261"</f>
        <v>00749261</v>
      </c>
    </row>
    <row r="2934" spans="1:2" x14ac:dyDescent="0.25">
      <c r="A2934" s="6">
        <v>2929</v>
      </c>
      <c r="B2934" s="6" t="str">
        <f>"00749623"</f>
        <v>00749623</v>
      </c>
    </row>
    <row r="2935" spans="1:2" x14ac:dyDescent="0.25">
      <c r="A2935" s="6">
        <v>2930</v>
      </c>
      <c r="B2935" s="6" t="str">
        <f>"00749657"</f>
        <v>00749657</v>
      </c>
    </row>
    <row r="2936" spans="1:2" x14ac:dyDescent="0.25">
      <c r="A2936" s="6">
        <v>2931</v>
      </c>
      <c r="B2936" s="6" t="str">
        <f>"00749662"</f>
        <v>00749662</v>
      </c>
    </row>
    <row r="2937" spans="1:2" x14ac:dyDescent="0.25">
      <c r="A2937" s="6">
        <v>2932</v>
      </c>
      <c r="B2937" s="6" t="str">
        <f>"00749771"</f>
        <v>00749771</v>
      </c>
    </row>
    <row r="2938" spans="1:2" x14ac:dyDescent="0.25">
      <c r="A2938" s="6">
        <v>2933</v>
      </c>
      <c r="B2938" s="6" t="str">
        <f>"00749838"</f>
        <v>00749838</v>
      </c>
    </row>
    <row r="2939" spans="1:2" x14ac:dyDescent="0.25">
      <c r="A2939" s="6">
        <v>2934</v>
      </c>
      <c r="B2939" s="6" t="str">
        <f>"00749860"</f>
        <v>00749860</v>
      </c>
    </row>
    <row r="2940" spans="1:2" x14ac:dyDescent="0.25">
      <c r="A2940" s="6">
        <v>2935</v>
      </c>
      <c r="B2940" s="6" t="str">
        <f>"00749897"</f>
        <v>00749897</v>
      </c>
    </row>
    <row r="2941" spans="1:2" x14ac:dyDescent="0.25">
      <c r="A2941" s="6">
        <v>2936</v>
      </c>
      <c r="B2941" s="6" t="str">
        <f>"00750301"</f>
        <v>00750301</v>
      </c>
    </row>
    <row r="2942" spans="1:2" x14ac:dyDescent="0.25">
      <c r="A2942" s="6">
        <v>2937</v>
      </c>
      <c r="B2942" s="6" t="str">
        <f>"00750309"</f>
        <v>00750309</v>
      </c>
    </row>
    <row r="2943" spans="1:2" x14ac:dyDescent="0.25">
      <c r="A2943" s="6">
        <v>2938</v>
      </c>
      <c r="B2943" s="6" t="str">
        <f>"00750369"</f>
        <v>00750369</v>
      </c>
    </row>
    <row r="2944" spans="1:2" x14ac:dyDescent="0.25">
      <c r="A2944" s="6">
        <v>2939</v>
      </c>
      <c r="B2944" s="6" t="str">
        <f>"00750494"</f>
        <v>00750494</v>
      </c>
    </row>
    <row r="2945" spans="1:2" x14ac:dyDescent="0.25">
      <c r="A2945" s="6">
        <v>2940</v>
      </c>
      <c r="B2945" s="6" t="str">
        <f>"00750567"</f>
        <v>00750567</v>
      </c>
    </row>
    <row r="2946" spans="1:2" x14ac:dyDescent="0.25">
      <c r="A2946" s="6">
        <v>2941</v>
      </c>
      <c r="B2946" s="6" t="str">
        <f>"00750760"</f>
        <v>00750760</v>
      </c>
    </row>
    <row r="2947" spans="1:2" x14ac:dyDescent="0.25">
      <c r="A2947" s="6">
        <v>2942</v>
      </c>
      <c r="B2947" s="6" t="str">
        <f>"00750866"</f>
        <v>00750866</v>
      </c>
    </row>
    <row r="2948" spans="1:2" x14ac:dyDescent="0.25">
      <c r="A2948" s="6">
        <v>2943</v>
      </c>
      <c r="B2948" s="6" t="str">
        <f>"00751095"</f>
        <v>00751095</v>
      </c>
    </row>
    <row r="2949" spans="1:2" x14ac:dyDescent="0.25">
      <c r="A2949" s="6">
        <v>2944</v>
      </c>
      <c r="B2949" s="6" t="str">
        <f>"00751106"</f>
        <v>00751106</v>
      </c>
    </row>
    <row r="2950" spans="1:2" x14ac:dyDescent="0.25">
      <c r="A2950" s="6">
        <v>2945</v>
      </c>
      <c r="B2950" s="6" t="str">
        <f>"00751116"</f>
        <v>00751116</v>
      </c>
    </row>
    <row r="2951" spans="1:2" x14ac:dyDescent="0.25">
      <c r="A2951" s="6">
        <v>2946</v>
      </c>
      <c r="B2951" s="6" t="str">
        <f>"00751283"</f>
        <v>00751283</v>
      </c>
    </row>
    <row r="2952" spans="1:2" x14ac:dyDescent="0.25">
      <c r="A2952" s="6">
        <v>2947</v>
      </c>
      <c r="B2952" s="6" t="str">
        <f>"00751476"</f>
        <v>00751476</v>
      </c>
    </row>
    <row r="2953" spans="1:2" x14ac:dyDescent="0.25">
      <c r="A2953" s="6">
        <v>2948</v>
      </c>
      <c r="B2953" s="6" t="str">
        <f>"00751651"</f>
        <v>00751651</v>
      </c>
    </row>
    <row r="2954" spans="1:2" x14ac:dyDescent="0.25">
      <c r="A2954" s="6">
        <v>2949</v>
      </c>
      <c r="B2954" s="6" t="str">
        <f>"00751790"</f>
        <v>00751790</v>
      </c>
    </row>
    <row r="2955" spans="1:2" x14ac:dyDescent="0.25">
      <c r="A2955" s="6">
        <v>2950</v>
      </c>
      <c r="B2955" s="6" t="str">
        <f>"00751936"</f>
        <v>00751936</v>
      </c>
    </row>
    <row r="2956" spans="1:2" x14ac:dyDescent="0.25">
      <c r="A2956" s="6">
        <v>2951</v>
      </c>
      <c r="B2956" s="6" t="str">
        <f>"00752019"</f>
        <v>00752019</v>
      </c>
    </row>
    <row r="2957" spans="1:2" x14ac:dyDescent="0.25">
      <c r="A2957" s="6">
        <v>2952</v>
      </c>
      <c r="B2957" s="6" t="str">
        <f>"00752039"</f>
        <v>00752039</v>
      </c>
    </row>
    <row r="2958" spans="1:2" x14ac:dyDescent="0.25">
      <c r="A2958" s="6">
        <v>2953</v>
      </c>
      <c r="B2958" s="6" t="str">
        <f>"00752106"</f>
        <v>00752106</v>
      </c>
    </row>
    <row r="2959" spans="1:2" x14ac:dyDescent="0.25">
      <c r="A2959" s="6">
        <v>2954</v>
      </c>
      <c r="B2959" s="6" t="str">
        <f>"00752306"</f>
        <v>00752306</v>
      </c>
    </row>
    <row r="2960" spans="1:2" x14ac:dyDescent="0.25">
      <c r="A2960" s="6">
        <v>2955</v>
      </c>
      <c r="B2960" s="6" t="str">
        <f>"00752405"</f>
        <v>00752405</v>
      </c>
    </row>
    <row r="2961" spans="1:2" x14ac:dyDescent="0.25">
      <c r="A2961" s="6">
        <v>2956</v>
      </c>
      <c r="B2961" s="6" t="str">
        <f>"00752478"</f>
        <v>00752478</v>
      </c>
    </row>
    <row r="2962" spans="1:2" x14ac:dyDescent="0.25">
      <c r="A2962" s="6">
        <v>2957</v>
      </c>
      <c r="B2962" s="6" t="str">
        <f>"00752486"</f>
        <v>00752486</v>
      </c>
    </row>
    <row r="2963" spans="1:2" x14ac:dyDescent="0.25">
      <c r="A2963" s="6">
        <v>2958</v>
      </c>
      <c r="B2963" s="6" t="str">
        <f>"00753197"</f>
        <v>00753197</v>
      </c>
    </row>
    <row r="2964" spans="1:2" x14ac:dyDescent="0.25">
      <c r="A2964" s="6">
        <v>2959</v>
      </c>
      <c r="B2964" s="6" t="str">
        <f>"00753619"</f>
        <v>00753619</v>
      </c>
    </row>
    <row r="2965" spans="1:2" x14ac:dyDescent="0.25">
      <c r="A2965" s="6">
        <v>2960</v>
      </c>
      <c r="B2965" s="6" t="str">
        <f>"00753779"</f>
        <v>00753779</v>
      </c>
    </row>
    <row r="2966" spans="1:2" x14ac:dyDescent="0.25">
      <c r="A2966" s="6">
        <v>2961</v>
      </c>
      <c r="B2966" s="6" t="str">
        <f>"00754004"</f>
        <v>00754004</v>
      </c>
    </row>
    <row r="2967" spans="1:2" x14ac:dyDescent="0.25">
      <c r="A2967" s="6">
        <v>2962</v>
      </c>
      <c r="B2967" s="6" t="str">
        <f>"00754161"</f>
        <v>00754161</v>
      </c>
    </row>
    <row r="2968" spans="1:2" x14ac:dyDescent="0.25">
      <c r="A2968" s="6">
        <v>2963</v>
      </c>
      <c r="B2968" s="6" t="str">
        <f>"00754614"</f>
        <v>00754614</v>
      </c>
    </row>
    <row r="2969" spans="1:2" x14ac:dyDescent="0.25">
      <c r="A2969" s="6">
        <v>2964</v>
      </c>
      <c r="B2969" s="6" t="str">
        <f>"00754972"</f>
        <v>00754972</v>
      </c>
    </row>
    <row r="2970" spans="1:2" x14ac:dyDescent="0.25">
      <c r="A2970" s="6">
        <v>2965</v>
      </c>
      <c r="B2970" s="6" t="str">
        <f>"00755217"</f>
        <v>00755217</v>
      </c>
    </row>
    <row r="2971" spans="1:2" x14ac:dyDescent="0.25">
      <c r="A2971" s="6">
        <v>2966</v>
      </c>
      <c r="B2971" s="6" t="str">
        <f>"00755435"</f>
        <v>00755435</v>
      </c>
    </row>
    <row r="2972" spans="1:2" x14ac:dyDescent="0.25">
      <c r="A2972" s="6">
        <v>2967</v>
      </c>
      <c r="B2972" s="6" t="str">
        <f>"00755498"</f>
        <v>00755498</v>
      </c>
    </row>
    <row r="2973" spans="1:2" x14ac:dyDescent="0.25">
      <c r="A2973" s="6">
        <v>2968</v>
      </c>
      <c r="B2973" s="6" t="str">
        <f>"00755514"</f>
        <v>00755514</v>
      </c>
    </row>
    <row r="2974" spans="1:2" x14ac:dyDescent="0.25">
      <c r="A2974" s="6">
        <v>2969</v>
      </c>
      <c r="B2974" s="6" t="str">
        <f>"00755868"</f>
        <v>00755868</v>
      </c>
    </row>
    <row r="2975" spans="1:2" x14ac:dyDescent="0.25">
      <c r="A2975" s="6">
        <v>2970</v>
      </c>
      <c r="B2975" s="6" t="str">
        <f>"00755991"</f>
        <v>00755991</v>
      </c>
    </row>
    <row r="2976" spans="1:2" x14ac:dyDescent="0.25">
      <c r="A2976" s="6">
        <v>2971</v>
      </c>
      <c r="B2976" s="6" t="str">
        <f>"00757290"</f>
        <v>00757290</v>
      </c>
    </row>
    <row r="2977" spans="1:2" x14ac:dyDescent="0.25">
      <c r="A2977" s="6">
        <v>2972</v>
      </c>
      <c r="B2977" s="6" t="str">
        <f>"00757446"</f>
        <v>00757446</v>
      </c>
    </row>
    <row r="2978" spans="1:2" x14ac:dyDescent="0.25">
      <c r="A2978" s="6">
        <v>2973</v>
      </c>
      <c r="B2978" s="6" t="str">
        <f>"00757517"</f>
        <v>00757517</v>
      </c>
    </row>
    <row r="2979" spans="1:2" x14ac:dyDescent="0.25">
      <c r="A2979" s="6">
        <v>2974</v>
      </c>
      <c r="B2979" s="6" t="str">
        <f>"00757960"</f>
        <v>00757960</v>
      </c>
    </row>
    <row r="2980" spans="1:2" x14ac:dyDescent="0.25">
      <c r="A2980" s="6">
        <v>2975</v>
      </c>
      <c r="B2980" s="6" t="str">
        <f>"00758555"</f>
        <v>00758555</v>
      </c>
    </row>
    <row r="2981" spans="1:2" x14ac:dyDescent="0.25">
      <c r="A2981" s="6">
        <v>2976</v>
      </c>
      <c r="B2981" s="6" t="str">
        <f>"00758819"</f>
        <v>00758819</v>
      </c>
    </row>
    <row r="2982" spans="1:2" x14ac:dyDescent="0.25">
      <c r="A2982" s="6">
        <v>2977</v>
      </c>
      <c r="B2982" s="6" t="str">
        <f>"00759085"</f>
        <v>00759085</v>
      </c>
    </row>
    <row r="2983" spans="1:2" x14ac:dyDescent="0.25">
      <c r="A2983" s="6">
        <v>2978</v>
      </c>
      <c r="B2983" s="6" t="str">
        <f>"00759757"</f>
        <v>00759757</v>
      </c>
    </row>
    <row r="2984" spans="1:2" x14ac:dyDescent="0.25">
      <c r="A2984" s="6">
        <v>2979</v>
      </c>
      <c r="B2984" s="6" t="str">
        <f>"00760511"</f>
        <v>00760511</v>
      </c>
    </row>
    <row r="2985" spans="1:2" x14ac:dyDescent="0.25">
      <c r="A2985" s="6">
        <v>2980</v>
      </c>
      <c r="B2985" s="6" t="str">
        <f>"00760902"</f>
        <v>00760902</v>
      </c>
    </row>
    <row r="2986" spans="1:2" x14ac:dyDescent="0.25">
      <c r="A2986" s="6">
        <v>2981</v>
      </c>
      <c r="B2986" s="6" t="str">
        <f>"00761537"</f>
        <v>00761537</v>
      </c>
    </row>
    <row r="2987" spans="1:2" x14ac:dyDescent="0.25">
      <c r="A2987" s="6">
        <v>2982</v>
      </c>
      <c r="B2987" s="6" t="str">
        <f>"00761896"</f>
        <v>00761896</v>
      </c>
    </row>
    <row r="2988" spans="1:2" x14ac:dyDescent="0.25">
      <c r="A2988" s="6">
        <v>2983</v>
      </c>
      <c r="B2988" s="6" t="str">
        <f>"00762108"</f>
        <v>00762108</v>
      </c>
    </row>
    <row r="2989" spans="1:2" x14ac:dyDescent="0.25">
      <c r="A2989" s="6">
        <v>2984</v>
      </c>
      <c r="B2989" s="6" t="str">
        <f>"00762437"</f>
        <v>00762437</v>
      </c>
    </row>
    <row r="2990" spans="1:2" x14ac:dyDescent="0.25">
      <c r="A2990" s="6">
        <v>2985</v>
      </c>
      <c r="B2990" s="6" t="str">
        <f>"00763961"</f>
        <v>00763961</v>
      </c>
    </row>
    <row r="2991" spans="1:2" x14ac:dyDescent="0.25">
      <c r="A2991" s="6">
        <v>2986</v>
      </c>
      <c r="B2991" s="6" t="str">
        <f>"00764358"</f>
        <v>00764358</v>
      </c>
    </row>
    <row r="2992" spans="1:2" x14ac:dyDescent="0.25">
      <c r="A2992" s="6">
        <v>2987</v>
      </c>
      <c r="B2992" s="6" t="str">
        <f>"00764429"</f>
        <v>00764429</v>
      </c>
    </row>
    <row r="2993" spans="1:2" x14ac:dyDescent="0.25">
      <c r="A2993" s="6">
        <v>2988</v>
      </c>
      <c r="B2993" s="6" t="str">
        <f>"00764578"</f>
        <v>00764578</v>
      </c>
    </row>
    <row r="2994" spans="1:2" x14ac:dyDescent="0.25">
      <c r="A2994" s="6">
        <v>2989</v>
      </c>
      <c r="B2994" s="6" t="str">
        <f>"00764846"</f>
        <v>00764846</v>
      </c>
    </row>
    <row r="2995" spans="1:2" x14ac:dyDescent="0.25">
      <c r="A2995" s="6">
        <v>2990</v>
      </c>
      <c r="B2995" s="6" t="str">
        <f>"00765034"</f>
        <v>00765034</v>
      </c>
    </row>
    <row r="2996" spans="1:2" x14ac:dyDescent="0.25">
      <c r="A2996" s="6">
        <v>2991</v>
      </c>
      <c r="B2996" s="6" t="str">
        <f>"00765358"</f>
        <v>00765358</v>
      </c>
    </row>
    <row r="2997" spans="1:2" x14ac:dyDescent="0.25">
      <c r="A2997" s="6">
        <v>2992</v>
      </c>
      <c r="B2997" s="6" t="str">
        <f>"00765472"</f>
        <v>00765472</v>
      </c>
    </row>
    <row r="2998" spans="1:2" x14ac:dyDescent="0.25">
      <c r="A2998" s="6">
        <v>2993</v>
      </c>
      <c r="B2998" s="6" t="str">
        <f>"00765560"</f>
        <v>00765560</v>
      </c>
    </row>
    <row r="2999" spans="1:2" x14ac:dyDescent="0.25">
      <c r="A2999" s="6">
        <v>2994</v>
      </c>
      <c r="B2999" s="6" t="str">
        <f>"00766613"</f>
        <v>00766613</v>
      </c>
    </row>
    <row r="3000" spans="1:2" x14ac:dyDescent="0.25">
      <c r="A3000" s="6">
        <v>2995</v>
      </c>
      <c r="B3000" s="6" t="str">
        <f>"00766900"</f>
        <v>00766900</v>
      </c>
    </row>
    <row r="3001" spans="1:2" x14ac:dyDescent="0.25">
      <c r="A3001" s="6">
        <v>2996</v>
      </c>
      <c r="B3001" s="6" t="str">
        <f>"00766935"</f>
        <v>00766935</v>
      </c>
    </row>
    <row r="3002" spans="1:2" x14ac:dyDescent="0.25">
      <c r="A3002" s="6">
        <v>2997</v>
      </c>
      <c r="B3002" s="6" t="str">
        <f>"00767448"</f>
        <v>00767448</v>
      </c>
    </row>
    <row r="3003" spans="1:2" x14ac:dyDescent="0.25">
      <c r="A3003" s="6">
        <v>2998</v>
      </c>
      <c r="B3003" s="6" t="str">
        <f>"00767708"</f>
        <v>00767708</v>
      </c>
    </row>
    <row r="3004" spans="1:2" x14ac:dyDescent="0.25">
      <c r="A3004" s="6">
        <v>2999</v>
      </c>
      <c r="B3004" s="6" t="str">
        <f>"00768279"</f>
        <v>00768279</v>
      </c>
    </row>
    <row r="3005" spans="1:2" x14ac:dyDescent="0.25">
      <c r="A3005" s="6">
        <v>3000</v>
      </c>
      <c r="B3005" s="6" t="str">
        <f>"00768980"</f>
        <v>00768980</v>
      </c>
    </row>
    <row r="3006" spans="1:2" x14ac:dyDescent="0.25">
      <c r="A3006" s="6">
        <v>3001</v>
      </c>
      <c r="B3006" s="6" t="str">
        <f>"00769418"</f>
        <v>00769418</v>
      </c>
    </row>
    <row r="3007" spans="1:2" x14ac:dyDescent="0.25">
      <c r="A3007" s="6">
        <v>3002</v>
      </c>
      <c r="B3007" s="6" t="str">
        <f>"00769576"</f>
        <v>00769576</v>
      </c>
    </row>
    <row r="3008" spans="1:2" x14ac:dyDescent="0.25">
      <c r="A3008" s="6">
        <v>3003</v>
      </c>
      <c r="B3008" s="6" t="str">
        <f>"00770406"</f>
        <v>00770406</v>
      </c>
    </row>
    <row r="3009" spans="1:2" x14ac:dyDescent="0.25">
      <c r="A3009" s="6">
        <v>3004</v>
      </c>
      <c r="B3009" s="6" t="str">
        <f>"00770427"</f>
        <v>00770427</v>
      </c>
    </row>
    <row r="3010" spans="1:2" x14ac:dyDescent="0.25">
      <c r="A3010" s="6">
        <v>3005</v>
      </c>
      <c r="B3010" s="6" t="str">
        <f>"00770559"</f>
        <v>00770559</v>
      </c>
    </row>
    <row r="3011" spans="1:2" x14ac:dyDescent="0.25">
      <c r="A3011" s="6">
        <v>3006</v>
      </c>
      <c r="B3011" s="6" t="str">
        <f>"00770614"</f>
        <v>00770614</v>
      </c>
    </row>
    <row r="3012" spans="1:2" x14ac:dyDescent="0.25">
      <c r="A3012" s="6">
        <v>3007</v>
      </c>
      <c r="B3012" s="6" t="str">
        <f>"00770672"</f>
        <v>00770672</v>
      </c>
    </row>
    <row r="3013" spans="1:2" x14ac:dyDescent="0.25">
      <c r="A3013" s="6">
        <v>3008</v>
      </c>
      <c r="B3013" s="6" t="str">
        <f>"00771283"</f>
        <v>00771283</v>
      </c>
    </row>
    <row r="3014" spans="1:2" x14ac:dyDescent="0.25">
      <c r="A3014" s="6">
        <v>3009</v>
      </c>
      <c r="B3014" s="6" t="str">
        <f>"00771440"</f>
        <v>00771440</v>
      </c>
    </row>
    <row r="3015" spans="1:2" x14ac:dyDescent="0.25">
      <c r="A3015" s="6">
        <v>3010</v>
      </c>
      <c r="B3015" s="6" t="str">
        <f>"00771499"</f>
        <v>00771499</v>
      </c>
    </row>
    <row r="3016" spans="1:2" x14ac:dyDescent="0.25">
      <c r="A3016" s="6">
        <v>3011</v>
      </c>
      <c r="B3016" s="6" t="str">
        <f>"00772208"</f>
        <v>00772208</v>
      </c>
    </row>
    <row r="3017" spans="1:2" x14ac:dyDescent="0.25">
      <c r="A3017" s="6">
        <v>3012</v>
      </c>
      <c r="B3017" s="6" t="str">
        <f>"00772247"</f>
        <v>00772247</v>
      </c>
    </row>
    <row r="3018" spans="1:2" x14ac:dyDescent="0.25">
      <c r="A3018" s="6">
        <v>3013</v>
      </c>
      <c r="B3018" s="6" t="str">
        <f>"00772273"</f>
        <v>00772273</v>
      </c>
    </row>
    <row r="3019" spans="1:2" x14ac:dyDescent="0.25">
      <c r="A3019" s="6">
        <v>3014</v>
      </c>
      <c r="B3019" s="6" t="str">
        <f>"00773144"</f>
        <v>00773144</v>
      </c>
    </row>
    <row r="3020" spans="1:2" x14ac:dyDescent="0.25">
      <c r="A3020" s="6">
        <v>3015</v>
      </c>
      <c r="B3020" s="6" t="str">
        <f>"00773350"</f>
        <v>00773350</v>
      </c>
    </row>
    <row r="3021" spans="1:2" x14ac:dyDescent="0.25">
      <c r="A3021" s="6">
        <v>3016</v>
      </c>
      <c r="B3021" s="6" t="str">
        <f>"00774063"</f>
        <v>00774063</v>
      </c>
    </row>
    <row r="3022" spans="1:2" x14ac:dyDescent="0.25">
      <c r="A3022" s="6">
        <v>3017</v>
      </c>
      <c r="B3022" s="6" t="str">
        <f>"00774253"</f>
        <v>00774253</v>
      </c>
    </row>
    <row r="3023" spans="1:2" x14ac:dyDescent="0.25">
      <c r="A3023" s="6">
        <v>3018</v>
      </c>
      <c r="B3023" s="6" t="str">
        <f>"00774391"</f>
        <v>00774391</v>
      </c>
    </row>
    <row r="3024" spans="1:2" x14ac:dyDescent="0.25">
      <c r="A3024" s="6">
        <v>3019</v>
      </c>
      <c r="B3024" s="6" t="str">
        <f>"00774392"</f>
        <v>00774392</v>
      </c>
    </row>
    <row r="3025" spans="1:2" x14ac:dyDescent="0.25">
      <c r="A3025" s="6">
        <v>3020</v>
      </c>
      <c r="B3025" s="6" t="str">
        <f>"00775805"</f>
        <v>00775805</v>
      </c>
    </row>
    <row r="3026" spans="1:2" x14ac:dyDescent="0.25">
      <c r="A3026" s="6">
        <v>3021</v>
      </c>
      <c r="B3026" s="6" t="str">
        <f>"00776284"</f>
        <v>00776284</v>
      </c>
    </row>
    <row r="3027" spans="1:2" x14ac:dyDescent="0.25">
      <c r="A3027" s="6">
        <v>3022</v>
      </c>
      <c r="B3027" s="6" t="str">
        <f>"00776389"</f>
        <v>00776389</v>
      </c>
    </row>
    <row r="3028" spans="1:2" x14ac:dyDescent="0.25">
      <c r="A3028" s="6">
        <v>3023</v>
      </c>
      <c r="B3028" s="6" t="str">
        <f>"00776481"</f>
        <v>00776481</v>
      </c>
    </row>
    <row r="3029" spans="1:2" x14ac:dyDescent="0.25">
      <c r="A3029" s="6">
        <v>3024</v>
      </c>
      <c r="B3029" s="6" t="str">
        <f>"00776494"</f>
        <v>00776494</v>
      </c>
    </row>
    <row r="3030" spans="1:2" x14ac:dyDescent="0.25">
      <c r="A3030" s="6">
        <v>3025</v>
      </c>
      <c r="B3030" s="6" t="str">
        <f>"00776583"</f>
        <v>00776583</v>
      </c>
    </row>
    <row r="3031" spans="1:2" x14ac:dyDescent="0.25">
      <c r="A3031" s="6">
        <v>3026</v>
      </c>
      <c r="B3031" s="6" t="str">
        <f>"00776596"</f>
        <v>00776596</v>
      </c>
    </row>
    <row r="3032" spans="1:2" x14ac:dyDescent="0.25">
      <c r="A3032" s="6">
        <v>3027</v>
      </c>
      <c r="B3032" s="6" t="str">
        <f>"00776638"</f>
        <v>00776638</v>
      </c>
    </row>
    <row r="3033" spans="1:2" x14ac:dyDescent="0.25">
      <c r="A3033" s="6">
        <v>3028</v>
      </c>
      <c r="B3033" s="6" t="str">
        <f>"00776690"</f>
        <v>00776690</v>
      </c>
    </row>
    <row r="3034" spans="1:2" x14ac:dyDescent="0.25">
      <c r="A3034" s="6">
        <v>3029</v>
      </c>
      <c r="B3034" s="6" t="str">
        <f>"00777028"</f>
        <v>00777028</v>
      </c>
    </row>
    <row r="3035" spans="1:2" x14ac:dyDescent="0.25">
      <c r="A3035" s="6">
        <v>3030</v>
      </c>
      <c r="B3035" s="6" t="str">
        <f>"00777029"</f>
        <v>00777029</v>
      </c>
    </row>
    <row r="3036" spans="1:2" x14ac:dyDescent="0.25">
      <c r="A3036" s="6">
        <v>3031</v>
      </c>
      <c r="B3036" s="6" t="str">
        <f>"00777081"</f>
        <v>00777081</v>
      </c>
    </row>
    <row r="3037" spans="1:2" x14ac:dyDescent="0.25">
      <c r="A3037" s="6">
        <v>3032</v>
      </c>
      <c r="B3037" s="6" t="str">
        <f>"00777295"</f>
        <v>00777295</v>
      </c>
    </row>
    <row r="3038" spans="1:2" x14ac:dyDescent="0.25">
      <c r="A3038" s="6">
        <v>3033</v>
      </c>
      <c r="B3038" s="6" t="str">
        <f>"00777734"</f>
        <v>00777734</v>
      </c>
    </row>
    <row r="3039" spans="1:2" x14ac:dyDescent="0.25">
      <c r="A3039" s="6">
        <v>3034</v>
      </c>
      <c r="B3039" s="6" t="str">
        <f>"00777820"</f>
        <v>00777820</v>
      </c>
    </row>
    <row r="3040" spans="1:2" x14ac:dyDescent="0.25">
      <c r="A3040" s="6">
        <v>3035</v>
      </c>
      <c r="B3040" s="6" t="str">
        <f>"00777838"</f>
        <v>00777838</v>
      </c>
    </row>
    <row r="3041" spans="1:2" x14ac:dyDescent="0.25">
      <c r="A3041" s="6">
        <v>3036</v>
      </c>
      <c r="B3041" s="6" t="str">
        <f>"00777919"</f>
        <v>00777919</v>
      </c>
    </row>
    <row r="3042" spans="1:2" x14ac:dyDescent="0.25">
      <c r="A3042" s="6">
        <v>3037</v>
      </c>
      <c r="B3042" s="6" t="str">
        <f>"00778012"</f>
        <v>00778012</v>
      </c>
    </row>
    <row r="3043" spans="1:2" x14ac:dyDescent="0.25">
      <c r="A3043" s="6">
        <v>3038</v>
      </c>
      <c r="B3043" s="6" t="str">
        <f>"00778027"</f>
        <v>00778027</v>
      </c>
    </row>
    <row r="3044" spans="1:2" x14ac:dyDescent="0.25">
      <c r="A3044" s="6">
        <v>3039</v>
      </c>
      <c r="B3044" s="6" t="str">
        <f>"00778045"</f>
        <v>00778045</v>
      </c>
    </row>
    <row r="3045" spans="1:2" x14ac:dyDescent="0.25">
      <c r="A3045" s="6">
        <v>3040</v>
      </c>
      <c r="B3045" s="6" t="str">
        <f>"00778075"</f>
        <v>00778075</v>
      </c>
    </row>
    <row r="3046" spans="1:2" x14ac:dyDescent="0.25">
      <c r="A3046" s="6">
        <v>3041</v>
      </c>
      <c r="B3046" s="6" t="str">
        <f>"00778504"</f>
        <v>00778504</v>
      </c>
    </row>
    <row r="3047" spans="1:2" x14ac:dyDescent="0.25">
      <c r="A3047" s="6">
        <v>3042</v>
      </c>
      <c r="B3047" s="6" t="str">
        <f>"00778913"</f>
        <v>00778913</v>
      </c>
    </row>
    <row r="3048" spans="1:2" x14ac:dyDescent="0.25">
      <c r="A3048" s="6">
        <v>3043</v>
      </c>
      <c r="B3048" s="6" t="str">
        <f>"00778999"</f>
        <v>00778999</v>
      </c>
    </row>
    <row r="3049" spans="1:2" x14ac:dyDescent="0.25">
      <c r="A3049" s="6">
        <v>3044</v>
      </c>
      <c r="B3049" s="6" t="str">
        <f>"00779052"</f>
        <v>00779052</v>
      </c>
    </row>
    <row r="3050" spans="1:2" x14ac:dyDescent="0.25">
      <c r="A3050" s="6">
        <v>3045</v>
      </c>
      <c r="B3050" s="6" t="str">
        <f>"00779118"</f>
        <v>00779118</v>
      </c>
    </row>
    <row r="3051" spans="1:2" x14ac:dyDescent="0.25">
      <c r="A3051" s="6">
        <v>3046</v>
      </c>
      <c r="B3051" s="6" t="str">
        <f>"00779466"</f>
        <v>00779466</v>
      </c>
    </row>
    <row r="3052" spans="1:2" x14ac:dyDescent="0.25">
      <c r="A3052" s="6">
        <v>3047</v>
      </c>
      <c r="B3052" s="6" t="str">
        <f>"00779789"</f>
        <v>00779789</v>
      </c>
    </row>
    <row r="3053" spans="1:2" x14ac:dyDescent="0.25">
      <c r="A3053" s="6">
        <v>3048</v>
      </c>
      <c r="B3053" s="6" t="str">
        <f>"00779876"</f>
        <v>00779876</v>
      </c>
    </row>
    <row r="3054" spans="1:2" x14ac:dyDescent="0.25">
      <c r="A3054" s="6">
        <v>3049</v>
      </c>
      <c r="B3054" s="6" t="str">
        <f>"00780438"</f>
        <v>00780438</v>
      </c>
    </row>
    <row r="3055" spans="1:2" x14ac:dyDescent="0.25">
      <c r="A3055" s="6">
        <v>3050</v>
      </c>
      <c r="B3055" s="6" t="str">
        <f>"00781133"</f>
        <v>00781133</v>
      </c>
    </row>
    <row r="3056" spans="1:2" x14ac:dyDescent="0.25">
      <c r="A3056" s="6">
        <v>3051</v>
      </c>
      <c r="B3056" s="6" t="str">
        <f>"00781461"</f>
        <v>00781461</v>
      </c>
    </row>
    <row r="3057" spans="1:2" x14ac:dyDescent="0.25">
      <c r="A3057" s="6">
        <v>3052</v>
      </c>
      <c r="B3057" s="6" t="str">
        <f>"00781632"</f>
        <v>00781632</v>
      </c>
    </row>
    <row r="3058" spans="1:2" x14ac:dyDescent="0.25">
      <c r="A3058" s="6">
        <v>3053</v>
      </c>
      <c r="B3058" s="6" t="str">
        <f>"00782085"</f>
        <v>00782085</v>
      </c>
    </row>
    <row r="3059" spans="1:2" x14ac:dyDescent="0.25">
      <c r="A3059" s="6">
        <v>3054</v>
      </c>
      <c r="B3059" s="6" t="str">
        <f>"00782204"</f>
        <v>00782204</v>
      </c>
    </row>
    <row r="3060" spans="1:2" x14ac:dyDescent="0.25">
      <c r="A3060" s="6">
        <v>3055</v>
      </c>
      <c r="B3060" s="6" t="str">
        <f>"00783335"</f>
        <v>00783335</v>
      </c>
    </row>
    <row r="3061" spans="1:2" x14ac:dyDescent="0.25">
      <c r="A3061" s="6">
        <v>3056</v>
      </c>
      <c r="B3061" s="6" t="str">
        <f>"00783464"</f>
        <v>00783464</v>
      </c>
    </row>
    <row r="3062" spans="1:2" x14ac:dyDescent="0.25">
      <c r="A3062" s="6">
        <v>3057</v>
      </c>
      <c r="B3062" s="6" t="str">
        <f>"00783577"</f>
        <v>00783577</v>
      </c>
    </row>
    <row r="3063" spans="1:2" x14ac:dyDescent="0.25">
      <c r="A3063" s="6">
        <v>3058</v>
      </c>
      <c r="B3063" s="6" t="str">
        <f>"00784028"</f>
        <v>00784028</v>
      </c>
    </row>
    <row r="3064" spans="1:2" x14ac:dyDescent="0.25">
      <c r="A3064" s="6">
        <v>3059</v>
      </c>
      <c r="B3064" s="6" t="str">
        <f>"00784313"</f>
        <v>00784313</v>
      </c>
    </row>
    <row r="3065" spans="1:2" x14ac:dyDescent="0.25">
      <c r="A3065" s="6">
        <v>3060</v>
      </c>
      <c r="B3065" s="6" t="str">
        <f>"00784329"</f>
        <v>00784329</v>
      </c>
    </row>
    <row r="3066" spans="1:2" x14ac:dyDescent="0.25">
      <c r="A3066" s="6">
        <v>3061</v>
      </c>
      <c r="B3066" s="6" t="str">
        <f>"00784654"</f>
        <v>00784654</v>
      </c>
    </row>
    <row r="3067" spans="1:2" x14ac:dyDescent="0.25">
      <c r="A3067" s="6">
        <v>3062</v>
      </c>
      <c r="B3067" s="6" t="str">
        <f>"00785025"</f>
        <v>00785025</v>
      </c>
    </row>
    <row r="3068" spans="1:2" x14ac:dyDescent="0.25">
      <c r="A3068" s="6">
        <v>3063</v>
      </c>
      <c r="B3068" s="6" t="str">
        <f>"00785045"</f>
        <v>00785045</v>
      </c>
    </row>
    <row r="3069" spans="1:2" x14ac:dyDescent="0.25">
      <c r="A3069" s="6">
        <v>3064</v>
      </c>
      <c r="B3069" s="6" t="str">
        <f>"00785219"</f>
        <v>00785219</v>
      </c>
    </row>
    <row r="3070" spans="1:2" x14ac:dyDescent="0.25">
      <c r="A3070" s="6">
        <v>3065</v>
      </c>
      <c r="B3070" s="6" t="str">
        <f>"00785488"</f>
        <v>00785488</v>
      </c>
    </row>
    <row r="3071" spans="1:2" x14ac:dyDescent="0.25">
      <c r="A3071" s="6">
        <v>3066</v>
      </c>
      <c r="B3071" s="6" t="str">
        <f>"00785580"</f>
        <v>00785580</v>
      </c>
    </row>
    <row r="3072" spans="1:2" x14ac:dyDescent="0.25">
      <c r="A3072" s="6">
        <v>3067</v>
      </c>
      <c r="B3072" s="6" t="str">
        <f>"00786054"</f>
        <v>00786054</v>
      </c>
    </row>
    <row r="3073" spans="1:2" x14ac:dyDescent="0.25">
      <c r="A3073" s="6">
        <v>3068</v>
      </c>
      <c r="B3073" s="6" t="str">
        <f>"00786058"</f>
        <v>00786058</v>
      </c>
    </row>
    <row r="3074" spans="1:2" x14ac:dyDescent="0.25">
      <c r="A3074" s="6">
        <v>3069</v>
      </c>
      <c r="B3074" s="6" t="str">
        <f>"00786405"</f>
        <v>00786405</v>
      </c>
    </row>
    <row r="3075" spans="1:2" x14ac:dyDescent="0.25">
      <c r="A3075" s="6">
        <v>3070</v>
      </c>
      <c r="B3075" s="6" t="str">
        <f>"00786501"</f>
        <v>00786501</v>
      </c>
    </row>
    <row r="3076" spans="1:2" x14ac:dyDescent="0.25">
      <c r="A3076" s="6">
        <v>3071</v>
      </c>
      <c r="B3076" s="6" t="str">
        <f>"00786512"</f>
        <v>00786512</v>
      </c>
    </row>
    <row r="3077" spans="1:2" x14ac:dyDescent="0.25">
      <c r="A3077" s="6">
        <v>3072</v>
      </c>
      <c r="B3077" s="6" t="str">
        <f>"00786721"</f>
        <v>00786721</v>
      </c>
    </row>
    <row r="3078" spans="1:2" x14ac:dyDescent="0.25">
      <c r="A3078" s="6">
        <v>3073</v>
      </c>
      <c r="B3078" s="6" t="str">
        <f>"00786730"</f>
        <v>00786730</v>
      </c>
    </row>
    <row r="3079" spans="1:2" x14ac:dyDescent="0.25">
      <c r="A3079" s="6">
        <v>3074</v>
      </c>
      <c r="B3079" s="6" t="str">
        <f>"00786972"</f>
        <v>00786972</v>
      </c>
    </row>
    <row r="3080" spans="1:2" x14ac:dyDescent="0.25">
      <c r="A3080" s="6">
        <v>3075</v>
      </c>
      <c r="B3080" s="6" t="str">
        <f>"00787086"</f>
        <v>00787086</v>
      </c>
    </row>
    <row r="3081" spans="1:2" x14ac:dyDescent="0.25">
      <c r="A3081" s="6">
        <v>3076</v>
      </c>
      <c r="B3081" s="6" t="str">
        <f>"00787092"</f>
        <v>00787092</v>
      </c>
    </row>
    <row r="3082" spans="1:2" x14ac:dyDescent="0.25">
      <c r="A3082" s="6">
        <v>3077</v>
      </c>
      <c r="B3082" s="6" t="str">
        <f>"00787404"</f>
        <v>00787404</v>
      </c>
    </row>
    <row r="3083" spans="1:2" x14ac:dyDescent="0.25">
      <c r="A3083" s="6">
        <v>3078</v>
      </c>
      <c r="B3083" s="6" t="str">
        <f>"00787416"</f>
        <v>00787416</v>
      </c>
    </row>
    <row r="3084" spans="1:2" x14ac:dyDescent="0.25">
      <c r="A3084" s="6">
        <v>3079</v>
      </c>
      <c r="B3084" s="6" t="str">
        <f>"00787584"</f>
        <v>00787584</v>
      </c>
    </row>
    <row r="3085" spans="1:2" x14ac:dyDescent="0.25">
      <c r="A3085" s="6">
        <v>3080</v>
      </c>
      <c r="B3085" s="6" t="str">
        <f>"00787852"</f>
        <v>00787852</v>
      </c>
    </row>
    <row r="3086" spans="1:2" x14ac:dyDescent="0.25">
      <c r="A3086" s="6">
        <v>3081</v>
      </c>
      <c r="B3086" s="6" t="str">
        <f>"00787930"</f>
        <v>00787930</v>
      </c>
    </row>
    <row r="3087" spans="1:2" x14ac:dyDescent="0.25">
      <c r="A3087" s="6">
        <v>3082</v>
      </c>
      <c r="B3087" s="6" t="str">
        <f>"00787960"</f>
        <v>00787960</v>
      </c>
    </row>
    <row r="3088" spans="1:2" x14ac:dyDescent="0.25">
      <c r="A3088" s="6">
        <v>3083</v>
      </c>
      <c r="B3088" s="6" t="str">
        <f>"00788219"</f>
        <v>00788219</v>
      </c>
    </row>
    <row r="3089" spans="1:2" x14ac:dyDescent="0.25">
      <c r="A3089" s="6">
        <v>3084</v>
      </c>
      <c r="B3089" s="6" t="str">
        <f>"00789185"</f>
        <v>00789185</v>
      </c>
    </row>
    <row r="3090" spans="1:2" x14ac:dyDescent="0.25">
      <c r="A3090" s="6">
        <v>3085</v>
      </c>
      <c r="B3090" s="6" t="str">
        <f>"00789380"</f>
        <v>00789380</v>
      </c>
    </row>
    <row r="3091" spans="1:2" x14ac:dyDescent="0.25">
      <c r="A3091" s="6">
        <v>3086</v>
      </c>
      <c r="B3091" s="6" t="str">
        <f>"00789706"</f>
        <v>00789706</v>
      </c>
    </row>
    <row r="3092" spans="1:2" x14ac:dyDescent="0.25">
      <c r="A3092" s="6">
        <v>3087</v>
      </c>
      <c r="B3092" s="6" t="str">
        <f>"00790096"</f>
        <v>00790096</v>
      </c>
    </row>
    <row r="3093" spans="1:2" x14ac:dyDescent="0.25">
      <c r="A3093" s="6">
        <v>3088</v>
      </c>
      <c r="B3093" s="6" t="str">
        <f>"00790220"</f>
        <v>00790220</v>
      </c>
    </row>
    <row r="3094" spans="1:2" x14ac:dyDescent="0.25">
      <c r="A3094" s="6">
        <v>3089</v>
      </c>
      <c r="B3094" s="6" t="str">
        <f>"00790651"</f>
        <v>00790651</v>
      </c>
    </row>
    <row r="3095" spans="1:2" x14ac:dyDescent="0.25">
      <c r="A3095" s="6">
        <v>3090</v>
      </c>
      <c r="B3095" s="6" t="str">
        <f>"00790859"</f>
        <v>00790859</v>
      </c>
    </row>
    <row r="3096" spans="1:2" x14ac:dyDescent="0.25">
      <c r="A3096" s="6">
        <v>3091</v>
      </c>
      <c r="B3096" s="6" t="str">
        <f>"00791752"</f>
        <v>00791752</v>
      </c>
    </row>
    <row r="3097" spans="1:2" x14ac:dyDescent="0.25">
      <c r="A3097" s="6">
        <v>3092</v>
      </c>
      <c r="B3097" s="6" t="str">
        <f>"00791800"</f>
        <v>00791800</v>
      </c>
    </row>
    <row r="3098" spans="1:2" x14ac:dyDescent="0.25">
      <c r="A3098" s="6">
        <v>3093</v>
      </c>
      <c r="B3098" s="6" t="str">
        <f>"00792004"</f>
        <v>00792004</v>
      </c>
    </row>
    <row r="3099" spans="1:2" x14ac:dyDescent="0.25">
      <c r="A3099" s="6">
        <v>3094</v>
      </c>
      <c r="B3099" s="6" t="str">
        <f>"00792137"</f>
        <v>00792137</v>
      </c>
    </row>
    <row r="3100" spans="1:2" x14ac:dyDescent="0.25">
      <c r="A3100" s="6">
        <v>3095</v>
      </c>
      <c r="B3100" s="6" t="str">
        <f>"00792142"</f>
        <v>00792142</v>
      </c>
    </row>
    <row r="3101" spans="1:2" x14ac:dyDescent="0.25">
      <c r="A3101" s="6">
        <v>3096</v>
      </c>
      <c r="B3101" s="6" t="str">
        <f>"00792260"</f>
        <v>00792260</v>
      </c>
    </row>
    <row r="3102" spans="1:2" x14ac:dyDescent="0.25">
      <c r="A3102" s="6">
        <v>3097</v>
      </c>
      <c r="B3102" s="6" t="str">
        <f>"00792289"</f>
        <v>00792289</v>
      </c>
    </row>
    <row r="3103" spans="1:2" x14ac:dyDescent="0.25">
      <c r="A3103" s="6">
        <v>3098</v>
      </c>
      <c r="B3103" s="6" t="str">
        <f>"00792626"</f>
        <v>00792626</v>
      </c>
    </row>
    <row r="3104" spans="1:2" x14ac:dyDescent="0.25">
      <c r="A3104" s="6">
        <v>3099</v>
      </c>
      <c r="B3104" s="6" t="str">
        <f>"00792842"</f>
        <v>00792842</v>
      </c>
    </row>
    <row r="3105" spans="1:2" x14ac:dyDescent="0.25">
      <c r="A3105" s="6">
        <v>3100</v>
      </c>
      <c r="B3105" s="6" t="str">
        <f>"00793416"</f>
        <v>00793416</v>
      </c>
    </row>
    <row r="3106" spans="1:2" x14ac:dyDescent="0.25">
      <c r="A3106" s="6">
        <v>3101</v>
      </c>
      <c r="B3106" s="6" t="str">
        <f>"00793444"</f>
        <v>00793444</v>
      </c>
    </row>
    <row r="3107" spans="1:2" x14ac:dyDescent="0.25">
      <c r="A3107" s="6">
        <v>3102</v>
      </c>
      <c r="B3107" s="6" t="str">
        <f>"00793925"</f>
        <v>00793925</v>
      </c>
    </row>
    <row r="3108" spans="1:2" x14ac:dyDescent="0.25">
      <c r="A3108" s="6">
        <v>3103</v>
      </c>
      <c r="B3108" s="6" t="str">
        <f>"00794026"</f>
        <v>00794026</v>
      </c>
    </row>
    <row r="3109" spans="1:2" x14ac:dyDescent="0.25">
      <c r="A3109" s="6">
        <v>3104</v>
      </c>
      <c r="B3109" s="6" t="str">
        <f>"00794119"</f>
        <v>00794119</v>
      </c>
    </row>
    <row r="3110" spans="1:2" x14ac:dyDescent="0.25">
      <c r="A3110" s="6">
        <v>3105</v>
      </c>
      <c r="B3110" s="6" t="str">
        <f>"00794397"</f>
        <v>00794397</v>
      </c>
    </row>
    <row r="3111" spans="1:2" x14ac:dyDescent="0.25">
      <c r="A3111" s="6">
        <v>3106</v>
      </c>
      <c r="B3111" s="6" t="str">
        <f>"00794917"</f>
        <v>00794917</v>
      </c>
    </row>
    <row r="3112" spans="1:2" x14ac:dyDescent="0.25">
      <c r="A3112" s="6">
        <v>3107</v>
      </c>
      <c r="B3112" s="6" t="str">
        <f>"00795080"</f>
        <v>00795080</v>
      </c>
    </row>
    <row r="3113" spans="1:2" x14ac:dyDescent="0.25">
      <c r="A3113" s="6">
        <v>3108</v>
      </c>
      <c r="B3113" s="6" t="str">
        <f>"00795136"</f>
        <v>00795136</v>
      </c>
    </row>
    <row r="3114" spans="1:2" x14ac:dyDescent="0.25">
      <c r="A3114" s="6">
        <v>3109</v>
      </c>
      <c r="B3114" s="6" t="str">
        <f>"00795980"</f>
        <v>00795980</v>
      </c>
    </row>
    <row r="3115" spans="1:2" x14ac:dyDescent="0.25">
      <c r="A3115" s="6">
        <v>3110</v>
      </c>
      <c r="B3115" s="6" t="str">
        <f>"00796349"</f>
        <v>00796349</v>
      </c>
    </row>
    <row r="3116" spans="1:2" x14ac:dyDescent="0.25">
      <c r="A3116" s="6">
        <v>3111</v>
      </c>
      <c r="B3116" s="6" t="str">
        <f>"00796395"</f>
        <v>00796395</v>
      </c>
    </row>
    <row r="3117" spans="1:2" x14ac:dyDescent="0.25">
      <c r="A3117" s="6">
        <v>3112</v>
      </c>
      <c r="B3117" s="6" t="str">
        <f>"00796601"</f>
        <v>00796601</v>
      </c>
    </row>
    <row r="3118" spans="1:2" x14ac:dyDescent="0.25">
      <c r="A3118" s="6">
        <v>3113</v>
      </c>
      <c r="B3118" s="6" t="str">
        <f>"00796636"</f>
        <v>00796636</v>
      </c>
    </row>
    <row r="3119" spans="1:2" x14ac:dyDescent="0.25">
      <c r="A3119" s="6">
        <v>3114</v>
      </c>
      <c r="B3119" s="6" t="str">
        <f>"00796650"</f>
        <v>00796650</v>
      </c>
    </row>
    <row r="3120" spans="1:2" x14ac:dyDescent="0.25">
      <c r="A3120" s="6">
        <v>3115</v>
      </c>
      <c r="B3120" s="6" t="str">
        <f>"00796719"</f>
        <v>00796719</v>
      </c>
    </row>
    <row r="3121" spans="1:2" x14ac:dyDescent="0.25">
      <c r="A3121" s="6">
        <v>3116</v>
      </c>
      <c r="B3121" s="6" t="str">
        <f>"00796877"</f>
        <v>00796877</v>
      </c>
    </row>
    <row r="3122" spans="1:2" x14ac:dyDescent="0.25">
      <c r="A3122" s="6">
        <v>3117</v>
      </c>
      <c r="B3122" s="6" t="str">
        <f>"00797116"</f>
        <v>00797116</v>
      </c>
    </row>
    <row r="3123" spans="1:2" x14ac:dyDescent="0.25">
      <c r="A3123" s="6">
        <v>3118</v>
      </c>
      <c r="B3123" s="6" t="str">
        <f>"00797253"</f>
        <v>00797253</v>
      </c>
    </row>
    <row r="3124" spans="1:2" x14ac:dyDescent="0.25">
      <c r="A3124" s="6">
        <v>3119</v>
      </c>
      <c r="B3124" s="6" t="str">
        <f>"00797271"</f>
        <v>00797271</v>
      </c>
    </row>
    <row r="3125" spans="1:2" x14ac:dyDescent="0.25">
      <c r="A3125" s="6">
        <v>3120</v>
      </c>
      <c r="B3125" s="6" t="str">
        <f>"00797305"</f>
        <v>00797305</v>
      </c>
    </row>
    <row r="3126" spans="1:2" x14ac:dyDescent="0.25">
      <c r="A3126" s="6">
        <v>3121</v>
      </c>
      <c r="B3126" s="6" t="str">
        <f>"00797491"</f>
        <v>00797491</v>
      </c>
    </row>
    <row r="3127" spans="1:2" x14ac:dyDescent="0.25">
      <c r="A3127" s="6">
        <v>3122</v>
      </c>
      <c r="B3127" s="6" t="str">
        <f>"00797536"</f>
        <v>00797536</v>
      </c>
    </row>
    <row r="3128" spans="1:2" x14ac:dyDescent="0.25">
      <c r="A3128" s="6">
        <v>3123</v>
      </c>
      <c r="B3128" s="6" t="str">
        <f>"00797918"</f>
        <v>00797918</v>
      </c>
    </row>
    <row r="3129" spans="1:2" x14ac:dyDescent="0.25">
      <c r="A3129" s="6">
        <v>3124</v>
      </c>
      <c r="B3129" s="6" t="str">
        <f>"00798109"</f>
        <v>00798109</v>
      </c>
    </row>
    <row r="3130" spans="1:2" x14ac:dyDescent="0.25">
      <c r="A3130" s="6">
        <v>3125</v>
      </c>
      <c r="B3130" s="6" t="str">
        <f>"00798196"</f>
        <v>00798196</v>
      </c>
    </row>
    <row r="3131" spans="1:2" x14ac:dyDescent="0.25">
      <c r="A3131" s="6">
        <v>3126</v>
      </c>
      <c r="B3131" s="6" t="str">
        <f>"00798428"</f>
        <v>00798428</v>
      </c>
    </row>
    <row r="3132" spans="1:2" x14ac:dyDescent="0.25">
      <c r="A3132" s="6">
        <v>3127</v>
      </c>
      <c r="B3132" s="6" t="str">
        <f>"00798718"</f>
        <v>00798718</v>
      </c>
    </row>
    <row r="3133" spans="1:2" x14ac:dyDescent="0.25">
      <c r="A3133" s="6">
        <v>3128</v>
      </c>
      <c r="B3133" s="6" t="str">
        <f>"00799796"</f>
        <v>00799796</v>
      </c>
    </row>
    <row r="3134" spans="1:2" x14ac:dyDescent="0.25">
      <c r="A3134" s="6">
        <v>3129</v>
      </c>
      <c r="B3134" s="6" t="str">
        <f>"00799903"</f>
        <v>00799903</v>
      </c>
    </row>
    <row r="3135" spans="1:2" x14ac:dyDescent="0.25">
      <c r="A3135" s="6">
        <v>3130</v>
      </c>
      <c r="B3135" s="6" t="str">
        <f>"00800045"</f>
        <v>00800045</v>
      </c>
    </row>
    <row r="3136" spans="1:2" x14ac:dyDescent="0.25">
      <c r="A3136" s="6">
        <v>3131</v>
      </c>
      <c r="B3136" s="6" t="str">
        <f>"00800102"</f>
        <v>00800102</v>
      </c>
    </row>
    <row r="3137" spans="1:2" x14ac:dyDescent="0.25">
      <c r="A3137" s="6">
        <v>3132</v>
      </c>
      <c r="B3137" s="6" t="str">
        <f>"00800503"</f>
        <v>00800503</v>
      </c>
    </row>
    <row r="3138" spans="1:2" x14ac:dyDescent="0.25">
      <c r="A3138" s="6">
        <v>3133</v>
      </c>
      <c r="B3138" s="6" t="str">
        <f>"00800505"</f>
        <v>00800505</v>
      </c>
    </row>
    <row r="3139" spans="1:2" x14ac:dyDescent="0.25">
      <c r="A3139" s="6">
        <v>3134</v>
      </c>
      <c r="B3139" s="6" t="str">
        <f>"00801028"</f>
        <v>00801028</v>
      </c>
    </row>
    <row r="3140" spans="1:2" x14ac:dyDescent="0.25">
      <c r="A3140" s="6">
        <v>3135</v>
      </c>
      <c r="B3140" s="6" t="str">
        <f>"00801218"</f>
        <v>00801218</v>
      </c>
    </row>
    <row r="3141" spans="1:2" x14ac:dyDescent="0.25">
      <c r="A3141" s="6">
        <v>3136</v>
      </c>
      <c r="B3141" s="6" t="str">
        <f>"00801262"</f>
        <v>00801262</v>
      </c>
    </row>
    <row r="3142" spans="1:2" x14ac:dyDescent="0.25">
      <c r="A3142" s="6">
        <v>3137</v>
      </c>
      <c r="B3142" s="6" t="str">
        <f>"00801497"</f>
        <v>00801497</v>
      </c>
    </row>
    <row r="3143" spans="1:2" x14ac:dyDescent="0.25">
      <c r="A3143" s="6">
        <v>3138</v>
      </c>
      <c r="B3143" s="6" t="str">
        <f>"00801564"</f>
        <v>00801564</v>
      </c>
    </row>
    <row r="3144" spans="1:2" x14ac:dyDescent="0.25">
      <c r="A3144" s="6">
        <v>3139</v>
      </c>
      <c r="B3144" s="6" t="str">
        <f>"00801749"</f>
        <v>00801749</v>
      </c>
    </row>
    <row r="3145" spans="1:2" x14ac:dyDescent="0.25">
      <c r="A3145" s="6">
        <v>3140</v>
      </c>
      <c r="B3145" s="6" t="str">
        <f>"00802076"</f>
        <v>00802076</v>
      </c>
    </row>
    <row r="3146" spans="1:2" x14ac:dyDescent="0.25">
      <c r="A3146" s="6">
        <v>3141</v>
      </c>
      <c r="B3146" s="6" t="str">
        <f>"00802167"</f>
        <v>00802167</v>
      </c>
    </row>
    <row r="3147" spans="1:2" x14ac:dyDescent="0.25">
      <c r="A3147" s="6">
        <v>3142</v>
      </c>
      <c r="B3147" s="6" t="str">
        <f>"00802228"</f>
        <v>00802228</v>
      </c>
    </row>
    <row r="3148" spans="1:2" x14ac:dyDescent="0.25">
      <c r="A3148" s="6">
        <v>3143</v>
      </c>
      <c r="B3148" s="6" t="str">
        <f>"00802390"</f>
        <v>00802390</v>
      </c>
    </row>
    <row r="3149" spans="1:2" x14ac:dyDescent="0.25">
      <c r="A3149" s="6">
        <v>3144</v>
      </c>
      <c r="B3149" s="6" t="str">
        <f>"00802560"</f>
        <v>00802560</v>
      </c>
    </row>
    <row r="3150" spans="1:2" x14ac:dyDescent="0.25">
      <c r="A3150" s="6">
        <v>3145</v>
      </c>
      <c r="B3150" s="6" t="str">
        <f>"00802860"</f>
        <v>00802860</v>
      </c>
    </row>
    <row r="3151" spans="1:2" x14ac:dyDescent="0.25">
      <c r="A3151" s="6">
        <v>3146</v>
      </c>
      <c r="B3151" s="6" t="str">
        <f>"00803417"</f>
        <v>00803417</v>
      </c>
    </row>
    <row r="3152" spans="1:2" x14ac:dyDescent="0.25">
      <c r="A3152" s="6">
        <v>3147</v>
      </c>
      <c r="B3152" s="6" t="str">
        <f>"00803439"</f>
        <v>00803439</v>
      </c>
    </row>
    <row r="3153" spans="1:2" x14ac:dyDescent="0.25">
      <c r="A3153" s="6">
        <v>3148</v>
      </c>
      <c r="B3153" s="6" t="str">
        <f>"00803543"</f>
        <v>00803543</v>
      </c>
    </row>
    <row r="3154" spans="1:2" x14ac:dyDescent="0.25">
      <c r="A3154" s="6">
        <v>3149</v>
      </c>
      <c r="B3154" s="6" t="str">
        <f>"00803915"</f>
        <v>00803915</v>
      </c>
    </row>
    <row r="3155" spans="1:2" x14ac:dyDescent="0.25">
      <c r="A3155" s="6">
        <v>3150</v>
      </c>
      <c r="B3155" s="6" t="str">
        <f>"00803925"</f>
        <v>00803925</v>
      </c>
    </row>
    <row r="3156" spans="1:2" x14ac:dyDescent="0.25">
      <c r="A3156" s="6">
        <v>3151</v>
      </c>
      <c r="B3156" s="6" t="str">
        <f>"00804032"</f>
        <v>00804032</v>
      </c>
    </row>
    <row r="3157" spans="1:2" x14ac:dyDescent="0.25">
      <c r="A3157" s="6">
        <v>3152</v>
      </c>
      <c r="B3157" s="6" t="str">
        <f>"00804035"</f>
        <v>00804035</v>
      </c>
    </row>
    <row r="3158" spans="1:2" x14ac:dyDescent="0.25">
      <c r="A3158" s="6">
        <v>3153</v>
      </c>
      <c r="B3158" s="6" t="str">
        <f>"00804097"</f>
        <v>00804097</v>
      </c>
    </row>
    <row r="3159" spans="1:2" x14ac:dyDescent="0.25">
      <c r="A3159" s="6">
        <v>3154</v>
      </c>
      <c r="B3159" s="6" t="str">
        <f>"00804126"</f>
        <v>00804126</v>
      </c>
    </row>
    <row r="3160" spans="1:2" x14ac:dyDescent="0.25">
      <c r="A3160" s="6">
        <v>3155</v>
      </c>
      <c r="B3160" s="6" t="str">
        <f>"00804551"</f>
        <v>00804551</v>
      </c>
    </row>
    <row r="3161" spans="1:2" x14ac:dyDescent="0.25">
      <c r="A3161" s="6">
        <v>3156</v>
      </c>
      <c r="B3161" s="6" t="str">
        <f>"00804614"</f>
        <v>00804614</v>
      </c>
    </row>
    <row r="3162" spans="1:2" x14ac:dyDescent="0.25">
      <c r="A3162" s="6">
        <v>3157</v>
      </c>
      <c r="B3162" s="6" t="str">
        <f>"00804638"</f>
        <v>00804638</v>
      </c>
    </row>
    <row r="3163" spans="1:2" x14ac:dyDescent="0.25">
      <c r="A3163" s="6">
        <v>3158</v>
      </c>
      <c r="B3163" s="6" t="str">
        <f>"00804996"</f>
        <v>00804996</v>
      </c>
    </row>
    <row r="3164" spans="1:2" x14ac:dyDescent="0.25">
      <c r="A3164" s="6">
        <v>3159</v>
      </c>
      <c r="B3164" s="6" t="str">
        <f>"00805167"</f>
        <v>00805167</v>
      </c>
    </row>
    <row r="3165" spans="1:2" x14ac:dyDescent="0.25">
      <c r="A3165" s="6">
        <v>3160</v>
      </c>
      <c r="B3165" s="6" t="str">
        <f>"00805509"</f>
        <v>00805509</v>
      </c>
    </row>
    <row r="3166" spans="1:2" x14ac:dyDescent="0.25">
      <c r="A3166" s="6">
        <v>3161</v>
      </c>
      <c r="B3166" s="6" t="str">
        <f>"00805671"</f>
        <v>00805671</v>
      </c>
    </row>
    <row r="3167" spans="1:2" x14ac:dyDescent="0.25">
      <c r="A3167" s="6">
        <v>3162</v>
      </c>
      <c r="B3167" s="6" t="str">
        <f>"00806264"</f>
        <v>00806264</v>
      </c>
    </row>
    <row r="3168" spans="1:2" x14ac:dyDescent="0.25">
      <c r="A3168" s="6">
        <v>3163</v>
      </c>
      <c r="B3168" s="6" t="str">
        <f>"00806957"</f>
        <v>00806957</v>
      </c>
    </row>
    <row r="3169" spans="1:2" x14ac:dyDescent="0.25">
      <c r="A3169" s="6">
        <v>3164</v>
      </c>
      <c r="B3169" s="6" t="str">
        <f>"00807042"</f>
        <v>00807042</v>
      </c>
    </row>
    <row r="3170" spans="1:2" x14ac:dyDescent="0.25">
      <c r="A3170" s="6">
        <v>3165</v>
      </c>
      <c r="B3170" s="6" t="str">
        <f>"00807738"</f>
        <v>00807738</v>
      </c>
    </row>
    <row r="3171" spans="1:2" x14ac:dyDescent="0.25">
      <c r="A3171" s="6">
        <v>3166</v>
      </c>
      <c r="B3171" s="6" t="str">
        <f>"00808376"</f>
        <v>00808376</v>
      </c>
    </row>
    <row r="3172" spans="1:2" x14ac:dyDescent="0.25">
      <c r="A3172" s="6">
        <v>3167</v>
      </c>
      <c r="B3172" s="6" t="str">
        <f>"00808424"</f>
        <v>00808424</v>
      </c>
    </row>
    <row r="3173" spans="1:2" x14ac:dyDescent="0.25">
      <c r="A3173" s="6">
        <v>3168</v>
      </c>
      <c r="B3173" s="6" t="str">
        <f>"00808871"</f>
        <v>00808871</v>
      </c>
    </row>
    <row r="3174" spans="1:2" x14ac:dyDescent="0.25">
      <c r="A3174" s="6">
        <v>3169</v>
      </c>
      <c r="B3174" s="6" t="str">
        <f>"00808990"</f>
        <v>00808990</v>
      </c>
    </row>
    <row r="3175" spans="1:2" x14ac:dyDescent="0.25">
      <c r="A3175" s="6">
        <v>3170</v>
      </c>
      <c r="B3175" s="6" t="str">
        <f>"00809042"</f>
        <v>00809042</v>
      </c>
    </row>
    <row r="3176" spans="1:2" x14ac:dyDescent="0.25">
      <c r="A3176" s="6">
        <v>3171</v>
      </c>
      <c r="B3176" s="6" t="str">
        <f>"00809254"</f>
        <v>00809254</v>
      </c>
    </row>
    <row r="3177" spans="1:2" x14ac:dyDescent="0.25">
      <c r="A3177" s="6">
        <v>3172</v>
      </c>
      <c r="B3177" s="6" t="str">
        <f>"00809405"</f>
        <v>00809405</v>
      </c>
    </row>
    <row r="3178" spans="1:2" x14ac:dyDescent="0.25">
      <c r="A3178" s="6">
        <v>3173</v>
      </c>
      <c r="B3178" s="6" t="str">
        <f>"00809614"</f>
        <v>00809614</v>
      </c>
    </row>
    <row r="3179" spans="1:2" x14ac:dyDescent="0.25">
      <c r="A3179" s="6">
        <v>3174</v>
      </c>
      <c r="B3179" s="6" t="str">
        <f>"00809904"</f>
        <v>00809904</v>
      </c>
    </row>
    <row r="3180" spans="1:2" x14ac:dyDescent="0.25">
      <c r="A3180" s="6">
        <v>3175</v>
      </c>
      <c r="B3180" s="6" t="str">
        <f>"00810181"</f>
        <v>00810181</v>
      </c>
    </row>
    <row r="3181" spans="1:2" x14ac:dyDescent="0.25">
      <c r="A3181" s="6">
        <v>3176</v>
      </c>
      <c r="B3181" s="6" t="str">
        <f>"00810569"</f>
        <v>00810569</v>
      </c>
    </row>
    <row r="3182" spans="1:2" x14ac:dyDescent="0.25">
      <c r="A3182" s="6">
        <v>3177</v>
      </c>
      <c r="B3182" s="6" t="str">
        <f>"00810888"</f>
        <v>00810888</v>
      </c>
    </row>
    <row r="3183" spans="1:2" x14ac:dyDescent="0.25">
      <c r="A3183" s="6">
        <v>3178</v>
      </c>
      <c r="B3183" s="6" t="str">
        <f>"00811308"</f>
        <v>00811308</v>
      </c>
    </row>
    <row r="3184" spans="1:2" x14ac:dyDescent="0.25">
      <c r="A3184" s="6">
        <v>3179</v>
      </c>
      <c r="B3184" s="6" t="str">
        <f>"00811693"</f>
        <v>00811693</v>
      </c>
    </row>
    <row r="3185" spans="1:2" x14ac:dyDescent="0.25">
      <c r="A3185" s="6">
        <v>3180</v>
      </c>
      <c r="B3185" s="6" t="str">
        <f>"00811832"</f>
        <v>00811832</v>
      </c>
    </row>
    <row r="3186" spans="1:2" x14ac:dyDescent="0.25">
      <c r="A3186" s="6">
        <v>3181</v>
      </c>
      <c r="B3186" s="6" t="str">
        <f>"00812369"</f>
        <v>00812369</v>
      </c>
    </row>
    <row r="3187" spans="1:2" x14ac:dyDescent="0.25">
      <c r="A3187" s="6">
        <v>3182</v>
      </c>
      <c r="B3187" s="6" t="str">
        <f>"00812511"</f>
        <v>00812511</v>
      </c>
    </row>
    <row r="3188" spans="1:2" x14ac:dyDescent="0.25">
      <c r="A3188" s="6">
        <v>3183</v>
      </c>
      <c r="B3188" s="6" t="str">
        <f>"00812540"</f>
        <v>00812540</v>
      </c>
    </row>
    <row r="3189" spans="1:2" x14ac:dyDescent="0.25">
      <c r="A3189" s="6">
        <v>3184</v>
      </c>
      <c r="B3189" s="6" t="str">
        <f>"00812558"</f>
        <v>00812558</v>
      </c>
    </row>
    <row r="3190" spans="1:2" x14ac:dyDescent="0.25">
      <c r="A3190" s="6">
        <v>3185</v>
      </c>
      <c r="B3190" s="6" t="str">
        <f>"00812675"</f>
        <v>00812675</v>
      </c>
    </row>
    <row r="3191" spans="1:2" x14ac:dyDescent="0.25">
      <c r="A3191" s="6">
        <v>3186</v>
      </c>
      <c r="B3191" s="6" t="str">
        <f>"00812940"</f>
        <v>00812940</v>
      </c>
    </row>
    <row r="3192" spans="1:2" x14ac:dyDescent="0.25">
      <c r="A3192" s="6">
        <v>3187</v>
      </c>
      <c r="B3192" s="6" t="str">
        <f>"00813013"</f>
        <v>00813013</v>
      </c>
    </row>
    <row r="3193" spans="1:2" x14ac:dyDescent="0.25">
      <c r="A3193" s="6">
        <v>3188</v>
      </c>
      <c r="B3193" s="6" t="str">
        <f>"00813023"</f>
        <v>00813023</v>
      </c>
    </row>
    <row r="3194" spans="1:2" x14ac:dyDescent="0.25">
      <c r="A3194" s="6">
        <v>3189</v>
      </c>
      <c r="B3194" s="6" t="str">
        <f>"00813147"</f>
        <v>00813147</v>
      </c>
    </row>
    <row r="3195" spans="1:2" x14ac:dyDescent="0.25">
      <c r="A3195" s="6">
        <v>3190</v>
      </c>
      <c r="B3195" s="6" t="str">
        <f>"00813246"</f>
        <v>00813246</v>
      </c>
    </row>
    <row r="3196" spans="1:2" x14ac:dyDescent="0.25">
      <c r="A3196" s="6">
        <v>3191</v>
      </c>
      <c r="B3196" s="6" t="str">
        <f>"00813269"</f>
        <v>00813269</v>
      </c>
    </row>
    <row r="3197" spans="1:2" x14ac:dyDescent="0.25">
      <c r="A3197" s="6">
        <v>3192</v>
      </c>
      <c r="B3197" s="6" t="str">
        <f>"00813334"</f>
        <v>00813334</v>
      </c>
    </row>
    <row r="3198" spans="1:2" x14ac:dyDescent="0.25">
      <c r="A3198" s="6">
        <v>3193</v>
      </c>
      <c r="B3198" s="6" t="str">
        <f>"00813532"</f>
        <v>00813532</v>
      </c>
    </row>
    <row r="3199" spans="1:2" x14ac:dyDescent="0.25">
      <c r="A3199" s="6">
        <v>3194</v>
      </c>
      <c r="B3199" s="6" t="str">
        <f>"00813786"</f>
        <v>00813786</v>
      </c>
    </row>
    <row r="3200" spans="1:2" x14ac:dyDescent="0.25">
      <c r="A3200" s="6">
        <v>3195</v>
      </c>
      <c r="B3200" s="6" t="str">
        <f>"00814093"</f>
        <v>00814093</v>
      </c>
    </row>
    <row r="3201" spans="1:2" x14ac:dyDescent="0.25">
      <c r="A3201" s="6">
        <v>3196</v>
      </c>
      <c r="B3201" s="6" t="str">
        <f>"00814280"</f>
        <v>00814280</v>
      </c>
    </row>
    <row r="3202" spans="1:2" x14ac:dyDescent="0.25">
      <c r="A3202" s="6">
        <v>3197</v>
      </c>
      <c r="B3202" s="6" t="str">
        <f>"00814313"</f>
        <v>00814313</v>
      </c>
    </row>
    <row r="3203" spans="1:2" x14ac:dyDescent="0.25">
      <c r="A3203" s="6">
        <v>3198</v>
      </c>
      <c r="B3203" s="6" t="str">
        <f>"00814741"</f>
        <v>00814741</v>
      </c>
    </row>
    <row r="3204" spans="1:2" x14ac:dyDescent="0.25">
      <c r="A3204" s="6">
        <v>3199</v>
      </c>
      <c r="B3204" s="6" t="str">
        <f>"00814885"</f>
        <v>00814885</v>
      </c>
    </row>
    <row r="3205" spans="1:2" x14ac:dyDescent="0.25">
      <c r="A3205" s="6">
        <v>3200</v>
      </c>
      <c r="B3205" s="6" t="str">
        <f>"00815173"</f>
        <v>00815173</v>
      </c>
    </row>
    <row r="3206" spans="1:2" x14ac:dyDescent="0.25">
      <c r="A3206" s="6">
        <v>3201</v>
      </c>
      <c r="B3206" s="6" t="str">
        <f>"00815423"</f>
        <v>00815423</v>
      </c>
    </row>
    <row r="3207" spans="1:2" x14ac:dyDescent="0.25">
      <c r="A3207" s="6">
        <v>3202</v>
      </c>
      <c r="B3207" s="6" t="str">
        <f>"00815967"</f>
        <v>00815967</v>
      </c>
    </row>
    <row r="3208" spans="1:2" x14ac:dyDescent="0.25">
      <c r="A3208" s="6">
        <v>3203</v>
      </c>
      <c r="B3208" s="6" t="str">
        <f>"00816065"</f>
        <v>00816065</v>
      </c>
    </row>
    <row r="3209" spans="1:2" x14ac:dyDescent="0.25">
      <c r="A3209" s="6">
        <v>3204</v>
      </c>
      <c r="B3209" s="6" t="str">
        <f>"00816368"</f>
        <v>00816368</v>
      </c>
    </row>
    <row r="3210" spans="1:2" x14ac:dyDescent="0.25">
      <c r="A3210" s="6">
        <v>3205</v>
      </c>
      <c r="B3210" s="6" t="str">
        <f>"00816436"</f>
        <v>00816436</v>
      </c>
    </row>
    <row r="3211" spans="1:2" x14ac:dyDescent="0.25">
      <c r="A3211" s="6">
        <v>3206</v>
      </c>
      <c r="B3211" s="6" t="str">
        <f>"00816449"</f>
        <v>00816449</v>
      </c>
    </row>
    <row r="3212" spans="1:2" x14ac:dyDescent="0.25">
      <c r="A3212" s="6">
        <v>3207</v>
      </c>
      <c r="B3212" s="6" t="str">
        <f>"00816526"</f>
        <v>00816526</v>
      </c>
    </row>
    <row r="3213" spans="1:2" x14ac:dyDescent="0.25">
      <c r="A3213" s="6">
        <v>3208</v>
      </c>
      <c r="B3213" s="6" t="str">
        <f>"00816940"</f>
        <v>00816940</v>
      </c>
    </row>
    <row r="3214" spans="1:2" x14ac:dyDescent="0.25">
      <c r="A3214" s="6">
        <v>3209</v>
      </c>
      <c r="B3214" s="6" t="str">
        <f>"00817423"</f>
        <v>00817423</v>
      </c>
    </row>
    <row r="3215" spans="1:2" x14ac:dyDescent="0.25">
      <c r="A3215" s="6">
        <v>3210</v>
      </c>
      <c r="B3215" s="6" t="str">
        <f>"00817656"</f>
        <v>00817656</v>
      </c>
    </row>
    <row r="3216" spans="1:2" x14ac:dyDescent="0.25">
      <c r="A3216" s="6">
        <v>3211</v>
      </c>
      <c r="B3216" s="6" t="str">
        <f>"00817928"</f>
        <v>00817928</v>
      </c>
    </row>
    <row r="3217" spans="1:2" x14ac:dyDescent="0.25">
      <c r="A3217" s="6">
        <v>3212</v>
      </c>
      <c r="B3217" s="6" t="str">
        <f>"00818061"</f>
        <v>00818061</v>
      </c>
    </row>
    <row r="3218" spans="1:2" x14ac:dyDescent="0.25">
      <c r="A3218" s="6">
        <v>3213</v>
      </c>
      <c r="B3218" s="6" t="str">
        <f>"00818544"</f>
        <v>00818544</v>
      </c>
    </row>
    <row r="3219" spans="1:2" x14ac:dyDescent="0.25">
      <c r="A3219" s="6">
        <v>3214</v>
      </c>
      <c r="B3219" s="6" t="str">
        <f>"00818546"</f>
        <v>00818546</v>
      </c>
    </row>
    <row r="3220" spans="1:2" x14ac:dyDescent="0.25">
      <c r="A3220" s="6">
        <v>3215</v>
      </c>
      <c r="B3220" s="6" t="str">
        <f>"00818587"</f>
        <v>00818587</v>
      </c>
    </row>
    <row r="3221" spans="1:2" x14ac:dyDescent="0.25">
      <c r="A3221" s="6">
        <v>3216</v>
      </c>
      <c r="B3221" s="6" t="str">
        <f>"00818650"</f>
        <v>00818650</v>
      </c>
    </row>
    <row r="3222" spans="1:2" x14ac:dyDescent="0.25">
      <c r="A3222" s="6">
        <v>3217</v>
      </c>
      <c r="B3222" s="6" t="str">
        <f>"00818674"</f>
        <v>00818674</v>
      </c>
    </row>
    <row r="3223" spans="1:2" x14ac:dyDescent="0.25">
      <c r="A3223" s="6">
        <v>3218</v>
      </c>
      <c r="B3223" s="6" t="str">
        <f>"00819555"</f>
        <v>00819555</v>
      </c>
    </row>
    <row r="3224" spans="1:2" x14ac:dyDescent="0.25">
      <c r="A3224" s="6">
        <v>3219</v>
      </c>
      <c r="B3224" s="6" t="str">
        <f>"00819560"</f>
        <v>00819560</v>
      </c>
    </row>
    <row r="3225" spans="1:2" x14ac:dyDescent="0.25">
      <c r="A3225" s="6">
        <v>3220</v>
      </c>
      <c r="B3225" s="6" t="str">
        <f>"00819666"</f>
        <v>00819666</v>
      </c>
    </row>
    <row r="3226" spans="1:2" x14ac:dyDescent="0.25">
      <c r="A3226" s="6">
        <v>3221</v>
      </c>
      <c r="B3226" s="6" t="str">
        <f>"00819708"</f>
        <v>00819708</v>
      </c>
    </row>
    <row r="3227" spans="1:2" x14ac:dyDescent="0.25">
      <c r="A3227" s="6">
        <v>3222</v>
      </c>
      <c r="B3227" s="6" t="str">
        <f>"00819805"</f>
        <v>00819805</v>
      </c>
    </row>
    <row r="3228" spans="1:2" x14ac:dyDescent="0.25">
      <c r="A3228" s="6">
        <v>3223</v>
      </c>
      <c r="B3228" s="6" t="str">
        <f>"00819971"</f>
        <v>00819971</v>
      </c>
    </row>
    <row r="3229" spans="1:2" x14ac:dyDescent="0.25">
      <c r="A3229" s="6">
        <v>3224</v>
      </c>
      <c r="B3229" s="6" t="str">
        <f>"00820407"</f>
        <v>00820407</v>
      </c>
    </row>
    <row r="3230" spans="1:2" x14ac:dyDescent="0.25">
      <c r="A3230" s="6">
        <v>3225</v>
      </c>
      <c r="B3230" s="6" t="str">
        <f>"00820964"</f>
        <v>00820964</v>
      </c>
    </row>
    <row r="3231" spans="1:2" x14ac:dyDescent="0.25">
      <c r="A3231" s="6">
        <v>3226</v>
      </c>
      <c r="B3231" s="6" t="str">
        <f>"00820987"</f>
        <v>00820987</v>
      </c>
    </row>
    <row r="3232" spans="1:2" x14ac:dyDescent="0.25">
      <c r="A3232" s="6">
        <v>3227</v>
      </c>
      <c r="B3232" s="6" t="str">
        <f>"00821228"</f>
        <v>00821228</v>
      </c>
    </row>
    <row r="3233" spans="1:2" x14ac:dyDescent="0.25">
      <c r="A3233" s="6">
        <v>3228</v>
      </c>
      <c r="B3233" s="6" t="str">
        <f>"00821396"</f>
        <v>00821396</v>
      </c>
    </row>
    <row r="3234" spans="1:2" x14ac:dyDescent="0.25">
      <c r="A3234" s="6">
        <v>3229</v>
      </c>
      <c r="B3234" s="6" t="str">
        <f>"00821703"</f>
        <v>00821703</v>
      </c>
    </row>
    <row r="3235" spans="1:2" x14ac:dyDescent="0.25">
      <c r="A3235" s="6">
        <v>3230</v>
      </c>
      <c r="B3235" s="6" t="str">
        <f>"00821799"</f>
        <v>00821799</v>
      </c>
    </row>
    <row r="3236" spans="1:2" x14ac:dyDescent="0.25">
      <c r="A3236" s="6">
        <v>3231</v>
      </c>
      <c r="B3236" s="6" t="str">
        <f>"00822084"</f>
        <v>00822084</v>
      </c>
    </row>
    <row r="3237" spans="1:2" x14ac:dyDescent="0.25">
      <c r="A3237" s="6">
        <v>3232</v>
      </c>
      <c r="B3237" s="6" t="str">
        <f>"00822382"</f>
        <v>00822382</v>
      </c>
    </row>
    <row r="3238" spans="1:2" x14ac:dyDescent="0.25">
      <c r="A3238" s="6">
        <v>3233</v>
      </c>
      <c r="B3238" s="6" t="str">
        <f>"00822555"</f>
        <v>00822555</v>
      </c>
    </row>
    <row r="3239" spans="1:2" x14ac:dyDescent="0.25">
      <c r="A3239" s="6">
        <v>3234</v>
      </c>
      <c r="B3239" s="6" t="str">
        <f>"00822690"</f>
        <v>00822690</v>
      </c>
    </row>
    <row r="3240" spans="1:2" x14ac:dyDescent="0.25">
      <c r="A3240" s="6">
        <v>3235</v>
      </c>
      <c r="B3240" s="6" t="str">
        <f>"00822732"</f>
        <v>00822732</v>
      </c>
    </row>
    <row r="3241" spans="1:2" x14ac:dyDescent="0.25">
      <c r="A3241" s="6">
        <v>3236</v>
      </c>
      <c r="B3241" s="6" t="str">
        <f>"00822745"</f>
        <v>00822745</v>
      </c>
    </row>
    <row r="3242" spans="1:2" x14ac:dyDescent="0.25">
      <c r="A3242" s="6">
        <v>3237</v>
      </c>
      <c r="B3242" s="6" t="str">
        <f>"00822757"</f>
        <v>00822757</v>
      </c>
    </row>
    <row r="3243" spans="1:2" x14ac:dyDescent="0.25">
      <c r="A3243" s="6">
        <v>3238</v>
      </c>
      <c r="B3243" s="6" t="str">
        <f>"00822891"</f>
        <v>00822891</v>
      </c>
    </row>
    <row r="3244" spans="1:2" x14ac:dyDescent="0.25">
      <c r="A3244" s="6">
        <v>3239</v>
      </c>
      <c r="B3244" s="6" t="str">
        <f>"00822904"</f>
        <v>00822904</v>
      </c>
    </row>
    <row r="3245" spans="1:2" x14ac:dyDescent="0.25">
      <c r="A3245" s="6">
        <v>3240</v>
      </c>
      <c r="B3245" s="6" t="str">
        <f>"00823174"</f>
        <v>00823174</v>
      </c>
    </row>
    <row r="3246" spans="1:2" x14ac:dyDescent="0.25">
      <c r="A3246" s="6">
        <v>3241</v>
      </c>
      <c r="B3246" s="6" t="str">
        <f>"00823287"</f>
        <v>00823287</v>
      </c>
    </row>
    <row r="3247" spans="1:2" x14ac:dyDescent="0.25">
      <c r="A3247" s="6">
        <v>3242</v>
      </c>
      <c r="B3247" s="6" t="str">
        <f>"00823868"</f>
        <v>00823868</v>
      </c>
    </row>
    <row r="3248" spans="1:2" x14ac:dyDescent="0.25">
      <c r="A3248" s="6">
        <v>3243</v>
      </c>
      <c r="B3248" s="6" t="str">
        <f>"00823983"</f>
        <v>00823983</v>
      </c>
    </row>
    <row r="3249" spans="1:2" x14ac:dyDescent="0.25">
      <c r="A3249" s="6">
        <v>3244</v>
      </c>
      <c r="B3249" s="6" t="str">
        <f>"00824034"</f>
        <v>00824034</v>
      </c>
    </row>
    <row r="3250" spans="1:2" x14ac:dyDescent="0.25">
      <c r="A3250" s="6">
        <v>3245</v>
      </c>
      <c r="B3250" s="6" t="str">
        <f>"00824790"</f>
        <v>00824790</v>
      </c>
    </row>
    <row r="3251" spans="1:2" x14ac:dyDescent="0.25">
      <c r="A3251" s="6">
        <v>3246</v>
      </c>
      <c r="B3251" s="6" t="str">
        <f>"00825003"</f>
        <v>00825003</v>
      </c>
    </row>
    <row r="3252" spans="1:2" x14ac:dyDescent="0.25">
      <c r="A3252" s="6">
        <v>3247</v>
      </c>
      <c r="B3252" s="6" t="str">
        <f>"00826128"</f>
        <v>00826128</v>
      </c>
    </row>
    <row r="3253" spans="1:2" x14ac:dyDescent="0.25">
      <c r="A3253" s="6">
        <v>3248</v>
      </c>
      <c r="B3253" s="6" t="str">
        <f>"00826311"</f>
        <v>00826311</v>
      </c>
    </row>
    <row r="3254" spans="1:2" x14ac:dyDescent="0.25">
      <c r="A3254" s="6">
        <v>3249</v>
      </c>
      <c r="B3254" s="6" t="str">
        <f>"00826461"</f>
        <v>00826461</v>
      </c>
    </row>
    <row r="3255" spans="1:2" x14ac:dyDescent="0.25">
      <c r="A3255" s="6">
        <v>3250</v>
      </c>
      <c r="B3255" s="6" t="str">
        <f>"00826560"</f>
        <v>00826560</v>
      </c>
    </row>
    <row r="3256" spans="1:2" x14ac:dyDescent="0.25">
      <c r="A3256" s="6">
        <v>3251</v>
      </c>
      <c r="B3256" s="6" t="str">
        <f>"00827190"</f>
        <v>00827190</v>
      </c>
    </row>
    <row r="3257" spans="1:2" x14ac:dyDescent="0.25">
      <c r="A3257" s="6">
        <v>3252</v>
      </c>
      <c r="B3257" s="6" t="str">
        <f>"00827298"</f>
        <v>00827298</v>
      </c>
    </row>
    <row r="3258" spans="1:2" x14ac:dyDescent="0.25">
      <c r="A3258" s="6">
        <v>3253</v>
      </c>
      <c r="B3258" s="6" t="str">
        <f>"00827487"</f>
        <v>00827487</v>
      </c>
    </row>
    <row r="3259" spans="1:2" x14ac:dyDescent="0.25">
      <c r="A3259" s="6">
        <v>3254</v>
      </c>
      <c r="B3259" s="6" t="str">
        <f>"00827664"</f>
        <v>00827664</v>
      </c>
    </row>
    <row r="3260" spans="1:2" x14ac:dyDescent="0.25">
      <c r="A3260" s="6">
        <v>3255</v>
      </c>
      <c r="B3260" s="6" t="str">
        <f>"00827882"</f>
        <v>00827882</v>
      </c>
    </row>
    <row r="3261" spans="1:2" x14ac:dyDescent="0.25">
      <c r="A3261" s="6">
        <v>3256</v>
      </c>
      <c r="B3261" s="6" t="str">
        <f>"00827896"</f>
        <v>00827896</v>
      </c>
    </row>
    <row r="3262" spans="1:2" x14ac:dyDescent="0.25">
      <c r="A3262" s="6">
        <v>3257</v>
      </c>
      <c r="B3262" s="6" t="str">
        <f>"00828706"</f>
        <v>00828706</v>
      </c>
    </row>
    <row r="3263" spans="1:2" x14ac:dyDescent="0.25">
      <c r="A3263" s="6">
        <v>3258</v>
      </c>
      <c r="B3263" s="6" t="str">
        <f>"00828994"</f>
        <v>00828994</v>
      </c>
    </row>
    <row r="3264" spans="1:2" x14ac:dyDescent="0.25">
      <c r="A3264" s="6">
        <v>3259</v>
      </c>
      <c r="B3264" s="6" t="str">
        <f>"00829074"</f>
        <v>00829074</v>
      </c>
    </row>
    <row r="3265" spans="1:2" x14ac:dyDescent="0.25">
      <c r="A3265" s="6">
        <v>3260</v>
      </c>
      <c r="B3265" s="6" t="str">
        <f>"00829198"</f>
        <v>00829198</v>
      </c>
    </row>
    <row r="3266" spans="1:2" x14ac:dyDescent="0.25">
      <c r="A3266" s="6">
        <v>3261</v>
      </c>
      <c r="B3266" s="6" t="str">
        <f>"00829220"</f>
        <v>00829220</v>
      </c>
    </row>
    <row r="3267" spans="1:2" x14ac:dyDescent="0.25">
      <c r="A3267" s="6">
        <v>3262</v>
      </c>
      <c r="B3267" s="6" t="str">
        <f>"00829558"</f>
        <v>00829558</v>
      </c>
    </row>
    <row r="3268" spans="1:2" x14ac:dyDescent="0.25">
      <c r="A3268" s="6">
        <v>3263</v>
      </c>
      <c r="B3268" s="6" t="str">
        <f>"00829720"</f>
        <v>00829720</v>
      </c>
    </row>
    <row r="3269" spans="1:2" x14ac:dyDescent="0.25">
      <c r="A3269" s="6">
        <v>3264</v>
      </c>
      <c r="B3269" s="6" t="str">
        <f>"00830149"</f>
        <v>00830149</v>
      </c>
    </row>
    <row r="3270" spans="1:2" x14ac:dyDescent="0.25">
      <c r="A3270" s="6">
        <v>3265</v>
      </c>
      <c r="B3270" s="6" t="str">
        <f>"00830745"</f>
        <v>00830745</v>
      </c>
    </row>
    <row r="3271" spans="1:2" x14ac:dyDescent="0.25">
      <c r="A3271" s="6">
        <v>3266</v>
      </c>
      <c r="B3271" s="6" t="str">
        <f>"00831040"</f>
        <v>00831040</v>
      </c>
    </row>
    <row r="3272" spans="1:2" x14ac:dyDescent="0.25">
      <c r="A3272" s="6">
        <v>3267</v>
      </c>
      <c r="B3272" s="6" t="str">
        <f>"00831087"</f>
        <v>00831087</v>
      </c>
    </row>
    <row r="3273" spans="1:2" x14ac:dyDescent="0.25">
      <c r="A3273" s="6">
        <v>3268</v>
      </c>
      <c r="B3273" s="6" t="str">
        <f>"00831095"</f>
        <v>00831095</v>
      </c>
    </row>
    <row r="3274" spans="1:2" x14ac:dyDescent="0.25">
      <c r="A3274" s="6">
        <v>3269</v>
      </c>
      <c r="B3274" s="6" t="str">
        <f>"00831329"</f>
        <v>00831329</v>
      </c>
    </row>
    <row r="3275" spans="1:2" x14ac:dyDescent="0.25">
      <c r="A3275" s="6">
        <v>3270</v>
      </c>
      <c r="B3275" s="6" t="str">
        <f>"00831437"</f>
        <v>00831437</v>
      </c>
    </row>
    <row r="3276" spans="1:2" x14ac:dyDescent="0.25">
      <c r="A3276" s="6">
        <v>3271</v>
      </c>
      <c r="B3276" s="6" t="str">
        <f>"00831482"</f>
        <v>00831482</v>
      </c>
    </row>
    <row r="3277" spans="1:2" x14ac:dyDescent="0.25">
      <c r="A3277" s="6">
        <v>3272</v>
      </c>
      <c r="B3277" s="6" t="str">
        <f>"00831520"</f>
        <v>00831520</v>
      </c>
    </row>
    <row r="3278" spans="1:2" x14ac:dyDescent="0.25">
      <c r="A3278" s="6">
        <v>3273</v>
      </c>
      <c r="B3278" s="6" t="str">
        <f>"00831600"</f>
        <v>00831600</v>
      </c>
    </row>
    <row r="3279" spans="1:2" x14ac:dyDescent="0.25">
      <c r="A3279" s="6">
        <v>3274</v>
      </c>
      <c r="B3279" s="6" t="str">
        <f>"00831648"</f>
        <v>00831648</v>
      </c>
    </row>
    <row r="3280" spans="1:2" x14ac:dyDescent="0.25">
      <c r="A3280" s="6">
        <v>3275</v>
      </c>
      <c r="B3280" s="6" t="str">
        <f>"00831664"</f>
        <v>00831664</v>
      </c>
    </row>
    <row r="3281" spans="1:2" x14ac:dyDescent="0.25">
      <c r="A3281" s="6">
        <v>3276</v>
      </c>
      <c r="B3281" s="6" t="str">
        <f>"00831874"</f>
        <v>00831874</v>
      </c>
    </row>
    <row r="3282" spans="1:2" x14ac:dyDescent="0.25">
      <c r="A3282" s="6">
        <v>3277</v>
      </c>
      <c r="B3282" s="6" t="str">
        <f>"00831918"</f>
        <v>00831918</v>
      </c>
    </row>
    <row r="3283" spans="1:2" x14ac:dyDescent="0.25">
      <c r="A3283" s="6">
        <v>3278</v>
      </c>
      <c r="B3283" s="6" t="str">
        <f>"00832294"</f>
        <v>00832294</v>
      </c>
    </row>
    <row r="3284" spans="1:2" x14ac:dyDescent="0.25">
      <c r="A3284" s="6">
        <v>3279</v>
      </c>
      <c r="B3284" s="6" t="str">
        <f>"00832417"</f>
        <v>00832417</v>
      </c>
    </row>
    <row r="3285" spans="1:2" x14ac:dyDescent="0.25">
      <c r="A3285" s="6">
        <v>3280</v>
      </c>
      <c r="B3285" s="6" t="str">
        <f>"00832577"</f>
        <v>00832577</v>
      </c>
    </row>
    <row r="3286" spans="1:2" x14ac:dyDescent="0.25">
      <c r="A3286" s="6">
        <v>3281</v>
      </c>
      <c r="B3286" s="6" t="str">
        <f>"00832738"</f>
        <v>00832738</v>
      </c>
    </row>
    <row r="3287" spans="1:2" x14ac:dyDescent="0.25">
      <c r="A3287" s="6">
        <v>3282</v>
      </c>
      <c r="B3287" s="6" t="str">
        <f>"00832915"</f>
        <v>00832915</v>
      </c>
    </row>
    <row r="3288" spans="1:2" x14ac:dyDescent="0.25">
      <c r="A3288" s="6">
        <v>3283</v>
      </c>
      <c r="B3288" s="6" t="str">
        <f>"00833426"</f>
        <v>00833426</v>
      </c>
    </row>
    <row r="3289" spans="1:2" x14ac:dyDescent="0.25">
      <c r="A3289" s="6">
        <v>3284</v>
      </c>
      <c r="B3289" s="6" t="str">
        <f>"00833649"</f>
        <v>00833649</v>
      </c>
    </row>
    <row r="3290" spans="1:2" x14ac:dyDescent="0.25">
      <c r="A3290" s="6">
        <v>3285</v>
      </c>
      <c r="B3290" s="6" t="str">
        <f>"00833735"</f>
        <v>00833735</v>
      </c>
    </row>
    <row r="3291" spans="1:2" x14ac:dyDescent="0.25">
      <c r="A3291" s="6">
        <v>3286</v>
      </c>
      <c r="B3291" s="6" t="str">
        <f>"00833750"</f>
        <v>00833750</v>
      </c>
    </row>
    <row r="3292" spans="1:2" x14ac:dyDescent="0.25">
      <c r="A3292" s="6">
        <v>3287</v>
      </c>
      <c r="B3292" s="6" t="str">
        <f>"00833758"</f>
        <v>00833758</v>
      </c>
    </row>
    <row r="3293" spans="1:2" x14ac:dyDescent="0.25">
      <c r="A3293" s="6">
        <v>3288</v>
      </c>
      <c r="B3293" s="6" t="str">
        <f>"00833873"</f>
        <v>00833873</v>
      </c>
    </row>
    <row r="3294" spans="1:2" x14ac:dyDescent="0.25">
      <c r="A3294" s="6">
        <v>3289</v>
      </c>
      <c r="B3294" s="6" t="str">
        <f>"00833990"</f>
        <v>00833990</v>
      </c>
    </row>
    <row r="3295" spans="1:2" x14ac:dyDescent="0.25">
      <c r="A3295" s="6">
        <v>3290</v>
      </c>
      <c r="B3295" s="6" t="str">
        <f>"00834218"</f>
        <v>00834218</v>
      </c>
    </row>
    <row r="3296" spans="1:2" x14ac:dyDescent="0.25">
      <c r="A3296" s="6">
        <v>3291</v>
      </c>
      <c r="B3296" s="6" t="str">
        <f>"00834360"</f>
        <v>00834360</v>
      </c>
    </row>
    <row r="3297" spans="1:2" x14ac:dyDescent="0.25">
      <c r="A3297" s="6">
        <v>3292</v>
      </c>
      <c r="B3297" s="6" t="str">
        <f>"00834410"</f>
        <v>00834410</v>
      </c>
    </row>
    <row r="3298" spans="1:2" x14ac:dyDescent="0.25">
      <c r="A3298" s="6">
        <v>3293</v>
      </c>
      <c r="B3298" s="6" t="str">
        <f>"00834439"</f>
        <v>00834439</v>
      </c>
    </row>
    <row r="3299" spans="1:2" x14ac:dyDescent="0.25">
      <c r="A3299" s="6">
        <v>3294</v>
      </c>
      <c r="B3299" s="6" t="str">
        <f>"00834605"</f>
        <v>00834605</v>
      </c>
    </row>
    <row r="3300" spans="1:2" x14ac:dyDescent="0.25">
      <c r="A3300" s="6">
        <v>3295</v>
      </c>
      <c r="B3300" s="6" t="str">
        <f>"00834701"</f>
        <v>00834701</v>
      </c>
    </row>
    <row r="3301" spans="1:2" x14ac:dyDescent="0.25">
      <c r="A3301" s="6">
        <v>3296</v>
      </c>
      <c r="B3301" s="6" t="str">
        <f>"00835078"</f>
        <v>00835078</v>
      </c>
    </row>
    <row r="3302" spans="1:2" x14ac:dyDescent="0.25">
      <c r="A3302" s="6">
        <v>3297</v>
      </c>
      <c r="B3302" s="6" t="str">
        <f>"00835203"</f>
        <v>00835203</v>
      </c>
    </row>
    <row r="3303" spans="1:2" x14ac:dyDescent="0.25">
      <c r="A3303" s="6">
        <v>3298</v>
      </c>
      <c r="B3303" s="6" t="str">
        <f>"00835240"</f>
        <v>00835240</v>
      </c>
    </row>
    <row r="3304" spans="1:2" x14ac:dyDescent="0.25">
      <c r="A3304" s="6">
        <v>3299</v>
      </c>
      <c r="B3304" s="6" t="str">
        <f>"00835884"</f>
        <v>00835884</v>
      </c>
    </row>
    <row r="3305" spans="1:2" x14ac:dyDescent="0.25">
      <c r="A3305" s="6">
        <v>3300</v>
      </c>
      <c r="B3305" s="6" t="str">
        <f>"00835973"</f>
        <v>00835973</v>
      </c>
    </row>
    <row r="3306" spans="1:2" x14ac:dyDescent="0.25">
      <c r="A3306" s="6">
        <v>3301</v>
      </c>
      <c r="B3306" s="6" t="str">
        <f>"00836546"</f>
        <v>00836546</v>
      </c>
    </row>
    <row r="3307" spans="1:2" x14ac:dyDescent="0.25">
      <c r="A3307" s="6">
        <v>3302</v>
      </c>
      <c r="B3307" s="6" t="str">
        <f>"00837024"</f>
        <v>00837024</v>
      </c>
    </row>
    <row r="3308" spans="1:2" x14ac:dyDescent="0.25">
      <c r="A3308" s="6">
        <v>3303</v>
      </c>
      <c r="B3308" s="6" t="str">
        <f>"00837226"</f>
        <v>00837226</v>
      </c>
    </row>
    <row r="3309" spans="1:2" x14ac:dyDescent="0.25">
      <c r="A3309" s="6">
        <v>3304</v>
      </c>
      <c r="B3309" s="6" t="str">
        <f>"00837397"</f>
        <v>00837397</v>
      </c>
    </row>
    <row r="3310" spans="1:2" x14ac:dyDescent="0.25">
      <c r="A3310" s="6">
        <v>3305</v>
      </c>
      <c r="B3310" s="6" t="str">
        <f>"00837455"</f>
        <v>00837455</v>
      </c>
    </row>
    <row r="3311" spans="1:2" x14ac:dyDescent="0.25">
      <c r="A3311" s="6">
        <v>3306</v>
      </c>
      <c r="B3311" s="6" t="str">
        <f>"00837601"</f>
        <v>00837601</v>
      </c>
    </row>
    <row r="3312" spans="1:2" x14ac:dyDescent="0.25">
      <c r="A3312" s="6">
        <v>3307</v>
      </c>
      <c r="B3312" s="6" t="str">
        <f>"00838304"</f>
        <v>00838304</v>
      </c>
    </row>
    <row r="3313" spans="1:2" x14ac:dyDescent="0.25">
      <c r="A3313" s="6">
        <v>3308</v>
      </c>
      <c r="B3313" s="6" t="str">
        <f>"00838552"</f>
        <v>00838552</v>
      </c>
    </row>
    <row r="3314" spans="1:2" x14ac:dyDescent="0.25">
      <c r="A3314" s="6">
        <v>3309</v>
      </c>
      <c r="B3314" s="6" t="str">
        <f>"00838762"</f>
        <v>00838762</v>
      </c>
    </row>
    <row r="3315" spans="1:2" x14ac:dyDescent="0.25">
      <c r="A3315" s="6">
        <v>3310</v>
      </c>
      <c r="B3315" s="6" t="str">
        <f>"00839435"</f>
        <v>00839435</v>
      </c>
    </row>
    <row r="3316" spans="1:2" x14ac:dyDescent="0.25">
      <c r="A3316" s="6">
        <v>3311</v>
      </c>
      <c r="B3316" s="6" t="str">
        <f>"00839474"</f>
        <v>00839474</v>
      </c>
    </row>
    <row r="3317" spans="1:2" x14ac:dyDescent="0.25">
      <c r="A3317" s="6">
        <v>3312</v>
      </c>
      <c r="B3317" s="6" t="str">
        <f>"00839507"</f>
        <v>00839507</v>
      </c>
    </row>
    <row r="3318" spans="1:2" x14ac:dyDescent="0.25">
      <c r="A3318" s="6">
        <v>3313</v>
      </c>
      <c r="B3318" s="6" t="str">
        <f>"00839587"</f>
        <v>00839587</v>
      </c>
    </row>
    <row r="3319" spans="1:2" x14ac:dyDescent="0.25">
      <c r="A3319" s="6">
        <v>3314</v>
      </c>
      <c r="B3319" s="6" t="str">
        <f>"00839637"</f>
        <v>00839637</v>
      </c>
    </row>
    <row r="3320" spans="1:2" x14ac:dyDescent="0.25">
      <c r="A3320" s="6">
        <v>3315</v>
      </c>
      <c r="B3320" s="6" t="str">
        <f>"00839652"</f>
        <v>00839652</v>
      </c>
    </row>
    <row r="3321" spans="1:2" x14ac:dyDescent="0.25">
      <c r="A3321" s="6">
        <v>3316</v>
      </c>
      <c r="B3321" s="6" t="str">
        <f>"00839653"</f>
        <v>00839653</v>
      </c>
    </row>
    <row r="3322" spans="1:2" x14ac:dyDescent="0.25">
      <c r="A3322" s="6">
        <v>3317</v>
      </c>
      <c r="B3322" s="6" t="str">
        <f>"00839678"</f>
        <v>00839678</v>
      </c>
    </row>
    <row r="3323" spans="1:2" x14ac:dyDescent="0.25">
      <c r="A3323" s="6">
        <v>3318</v>
      </c>
      <c r="B3323" s="6" t="str">
        <f>"00839683"</f>
        <v>00839683</v>
      </c>
    </row>
    <row r="3324" spans="1:2" x14ac:dyDescent="0.25">
      <c r="A3324" s="6">
        <v>3319</v>
      </c>
      <c r="B3324" s="6" t="str">
        <f>"00839693"</f>
        <v>00839693</v>
      </c>
    </row>
    <row r="3325" spans="1:2" x14ac:dyDescent="0.25">
      <c r="A3325" s="6">
        <v>3320</v>
      </c>
      <c r="B3325" s="6" t="str">
        <f>"00839791"</f>
        <v>00839791</v>
      </c>
    </row>
    <row r="3326" spans="1:2" x14ac:dyDescent="0.25">
      <c r="A3326" s="6">
        <v>3321</v>
      </c>
      <c r="B3326" s="6" t="str">
        <f>"00839792"</f>
        <v>00839792</v>
      </c>
    </row>
    <row r="3327" spans="1:2" x14ac:dyDescent="0.25">
      <c r="A3327" s="6">
        <v>3322</v>
      </c>
      <c r="B3327" s="6" t="str">
        <f>"00839815"</f>
        <v>00839815</v>
      </c>
    </row>
    <row r="3328" spans="1:2" x14ac:dyDescent="0.25">
      <c r="A3328" s="6">
        <v>3323</v>
      </c>
      <c r="B3328" s="6" t="str">
        <f>"00839894"</f>
        <v>00839894</v>
      </c>
    </row>
    <row r="3329" spans="1:2" x14ac:dyDescent="0.25">
      <c r="A3329" s="6">
        <v>3324</v>
      </c>
      <c r="B3329" s="6" t="str">
        <f>"00839896"</f>
        <v>00839896</v>
      </c>
    </row>
    <row r="3330" spans="1:2" x14ac:dyDescent="0.25">
      <c r="A3330" s="6">
        <v>3325</v>
      </c>
      <c r="B3330" s="6" t="str">
        <f>"00839975"</f>
        <v>00839975</v>
      </c>
    </row>
    <row r="3331" spans="1:2" x14ac:dyDescent="0.25">
      <c r="A3331" s="6">
        <v>3326</v>
      </c>
      <c r="B3331" s="6" t="str">
        <f>"00839990"</f>
        <v>00839990</v>
      </c>
    </row>
    <row r="3332" spans="1:2" x14ac:dyDescent="0.25">
      <c r="A3332" s="6">
        <v>3327</v>
      </c>
      <c r="B3332" s="6" t="str">
        <f>"00840086"</f>
        <v>00840086</v>
      </c>
    </row>
    <row r="3333" spans="1:2" x14ac:dyDescent="0.25">
      <c r="A3333" s="6">
        <v>3328</v>
      </c>
      <c r="B3333" s="6" t="str">
        <f>"00840096"</f>
        <v>00840096</v>
      </c>
    </row>
    <row r="3334" spans="1:2" x14ac:dyDescent="0.25">
      <c r="A3334" s="6">
        <v>3329</v>
      </c>
      <c r="B3334" s="6" t="str">
        <f>"00840205"</f>
        <v>00840205</v>
      </c>
    </row>
    <row r="3335" spans="1:2" x14ac:dyDescent="0.25">
      <c r="A3335" s="6">
        <v>3330</v>
      </c>
      <c r="B3335" s="6" t="str">
        <f>"00840222"</f>
        <v>00840222</v>
      </c>
    </row>
    <row r="3336" spans="1:2" x14ac:dyDescent="0.25">
      <c r="A3336" s="6">
        <v>3331</v>
      </c>
      <c r="B3336" s="6" t="str">
        <f>"00840269"</f>
        <v>00840269</v>
      </c>
    </row>
    <row r="3337" spans="1:2" x14ac:dyDescent="0.25">
      <c r="A3337" s="6">
        <v>3332</v>
      </c>
      <c r="B3337" s="6" t="str">
        <f>"00840375"</f>
        <v>00840375</v>
      </c>
    </row>
    <row r="3338" spans="1:2" x14ac:dyDescent="0.25">
      <c r="A3338" s="6">
        <v>3333</v>
      </c>
      <c r="B3338" s="6" t="str">
        <f>"00840423"</f>
        <v>00840423</v>
      </c>
    </row>
    <row r="3339" spans="1:2" x14ac:dyDescent="0.25">
      <c r="A3339" s="6">
        <v>3334</v>
      </c>
      <c r="B3339" s="6" t="str">
        <f>"00840458"</f>
        <v>00840458</v>
      </c>
    </row>
    <row r="3340" spans="1:2" x14ac:dyDescent="0.25">
      <c r="A3340" s="6">
        <v>3335</v>
      </c>
      <c r="B3340" s="6" t="str">
        <f>"00840538"</f>
        <v>00840538</v>
      </c>
    </row>
    <row r="3341" spans="1:2" x14ac:dyDescent="0.25">
      <c r="A3341" s="6">
        <v>3336</v>
      </c>
      <c r="B3341" s="6" t="str">
        <f>"00840553"</f>
        <v>00840553</v>
      </c>
    </row>
    <row r="3342" spans="1:2" x14ac:dyDescent="0.25">
      <c r="A3342" s="6">
        <v>3337</v>
      </c>
      <c r="B3342" s="6" t="str">
        <f>"00840573"</f>
        <v>00840573</v>
      </c>
    </row>
    <row r="3343" spans="1:2" x14ac:dyDescent="0.25">
      <c r="A3343" s="6">
        <v>3338</v>
      </c>
      <c r="B3343" s="6" t="str">
        <f>"00840671"</f>
        <v>00840671</v>
      </c>
    </row>
    <row r="3344" spans="1:2" x14ac:dyDescent="0.25">
      <c r="A3344" s="6">
        <v>3339</v>
      </c>
      <c r="B3344" s="6" t="str">
        <f>"00840696"</f>
        <v>00840696</v>
      </c>
    </row>
    <row r="3345" spans="1:2" x14ac:dyDescent="0.25">
      <c r="A3345" s="6">
        <v>3340</v>
      </c>
      <c r="B3345" s="6" t="str">
        <f>"00840708"</f>
        <v>00840708</v>
      </c>
    </row>
    <row r="3346" spans="1:2" x14ac:dyDescent="0.25">
      <c r="A3346" s="6">
        <v>3341</v>
      </c>
      <c r="B3346" s="6" t="str">
        <f>"00840729"</f>
        <v>00840729</v>
      </c>
    </row>
    <row r="3347" spans="1:2" x14ac:dyDescent="0.25">
      <c r="A3347" s="6">
        <v>3342</v>
      </c>
      <c r="B3347" s="6" t="str">
        <f>"00840753"</f>
        <v>00840753</v>
      </c>
    </row>
    <row r="3348" spans="1:2" x14ac:dyDescent="0.25">
      <c r="A3348" s="6">
        <v>3343</v>
      </c>
      <c r="B3348" s="6" t="str">
        <f>"00840763"</f>
        <v>00840763</v>
      </c>
    </row>
    <row r="3349" spans="1:2" x14ac:dyDescent="0.25">
      <c r="A3349" s="6">
        <v>3344</v>
      </c>
      <c r="B3349" s="6" t="str">
        <f>"00840782"</f>
        <v>00840782</v>
      </c>
    </row>
    <row r="3350" spans="1:2" x14ac:dyDescent="0.25">
      <c r="A3350" s="6">
        <v>3345</v>
      </c>
      <c r="B3350" s="6" t="str">
        <f>"00840791"</f>
        <v>00840791</v>
      </c>
    </row>
    <row r="3351" spans="1:2" x14ac:dyDescent="0.25">
      <c r="A3351" s="6">
        <v>3346</v>
      </c>
      <c r="B3351" s="6" t="str">
        <f>"00840795"</f>
        <v>00840795</v>
      </c>
    </row>
    <row r="3352" spans="1:2" x14ac:dyDescent="0.25">
      <c r="A3352" s="6">
        <v>3347</v>
      </c>
      <c r="B3352" s="6" t="str">
        <f>"00840839"</f>
        <v>00840839</v>
      </c>
    </row>
    <row r="3353" spans="1:2" x14ac:dyDescent="0.25">
      <c r="A3353" s="6">
        <v>3348</v>
      </c>
      <c r="B3353" s="6" t="str">
        <f>"00840848"</f>
        <v>00840848</v>
      </c>
    </row>
    <row r="3354" spans="1:2" x14ac:dyDescent="0.25">
      <c r="A3354" s="6">
        <v>3349</v>
      </c>
      <c r="B3354" s="6" t="str">
        <f>"00840853"</f>
        <v>00840853</v>
      </c>
    </row>
    <row r="3355" spans="1:2" x14ac:dyDescent="0.25">
      <c r="A3355" s="6">
        <v>3350</v>
      </c>
      <c r="B3355" s="6" t="str">
        <f>"00840866"</f>
        <v>00840866</v>
      </c>
    </row>
    <row r="3356" spans="1:2" x14ac:dyDescent="0.25">
      <c r="A3356" s="6">
        <v>3351</v>
      </c>
      <c r="B3356" s="6" t="str">
        <f>"00840895"</f>
        <v>00840895</v>
      </c>
    </row>
    <row r="3357" spans="1:2" x14ac:dyDescent="0.25">
      <c r="A3357" s="6">
        <v>3352</v>
      </c>
      <c r="B3357" s="6" t="str">
        <f>"00840896"</f>
        <v>00840896</v>
      </c>
    </row>
    <row r="3358" spans="1:2" x14ac:dyDescent="0.25">
      <c r="A3358" s="6">
        <v>3353</v>
      </c>
      <c r="B3358" s="6" t="str">
        <f>"00841030"</f>
        <v>00841030</v>
      </c>
    </row>
    <row r="3359" spans="1:2" x14ac:dyDescent="0.25">
      <c r="A3359" s="6">
        <v>3354</v>
      </c>
      <c r="B3359" s="6" t="str">
        <f>"00841046"</f>
        <v>00841046</v>
      </c>
    </row>
    <row r="3360" spans="1:2" x14ac:dyDescent="0.25">
      <c r="A3360" s="6">
        <v>3355</v>
      </c>
      <c r="B3360" s="6" t="str">
        <f>"00841061"</f>
        <v>00841061</v>
      </c>
    </row>
    <row r="3361" spans="1:2" x14ac:dyDescent="0.25">
      <c r="A3361" s="6">
        <v>3356</v>
      </c>
      <c r="B3361" s="6" t="str">
        <f>"00841063"</f>
        <v>00841063</v>
      </c>
    </row>
    <row r="3362" spans="1:2" x14ac:dyDescent="0.25">
      <c r="A3362" s="6">
        <v>3357</v>
      </c>
      <c r="B3362" s="6" t="str">
        <f>"00841144"</f>
        <v>00841144</v>
      </c>
    </row>
    <row r="3363" spans="1:2" x14ac:dyDescent="0.25">
      <c r="A3363" s="6">
        <v>3358</v>
      </c>
      <c r="B3363" s="6" t="str">
        <f>"00841145"</f>
        <v>00841145</v>
      </c>
    </row>
    <row r="3364" spans="1:2" x14ac:dyDescent="0.25">
      <c r="A3364" s="6">
        <v>3359</v>
      </c>
      <c r="B3364" s="6" t="str">
        <f>"00841196"</f>
        <v>00841196</v>
      </c>
    </row>
    <row r="3365" spans="1:2" x14ac:dyDescent="0.25">
      <c r="A3365" s="6">
        <v>3360</v>
      </c>
      <c r="B3365" s="6" t="str">
        <f>"00841223"</f>
        <v>00841223</v>
      </c>
    </row>
    <row r="3366" spans="1:2" x14ac:dyDescent="0.25">
      <c r="A3366" s="6">
        <v>3361</v>
      </c>
      <c r="B3366" s="6" t="str">
        <f>"00841240"</f>
        <v>00841240</v>
      </c>
    </row>
    <row r="3367" spans="1:2" x14ac:dyDescent="0.25">
      <c r="A3367" s="6">
        <v>3362</v>
      </c>
      <c r="B3367" s="6" t="str">
        <f>"00841250"</f>
        <v>00841250</v>
      </c>
    </row>
    <row r="3368" spans="1:2" x14ac:dyDescent="0.25">
      <c r="A3368" s="6">
        <v>3363</v>
      </c>
      <c r="B3368" s="6" t="str">
        <f>"00841280"</f>
        <v>00841280</v>
      </c>
    </row>
    <row r="3369" spans="1:2" x14ac:dyDescent="0.25">
      <c r="A3369" s="6">
        <v>3364</v>
      </c>
      <c r="B3369" s="6" t="str">
        <f>"00841339"</f>
        <v>00841339</v>
      </c>
    </row>
    <row r="3370" spans="1:2" x14ac:dyDescent="0.25">
      <c r="A3370" s="6">
        <v>3365</v>
      </c>
      <c r="B3370" s="6" t="str">
        <f>"00841378"</f>
        <v>00841378</v>
      </c>
    </row>
    <row r="3371" spans="1:2" x14ac:dyDescent="0.25">
      <c r="A3371" s="6">
        <v>3366</v>
      </c>
      <c r="B3371" s="6" t="str">
        <f>"00841413"</f>
        <v>00841413</v>
      </c>
    </row>
    <row r="3372" spans="1:2" x14ac:dyDescent="0.25">
      <c r="A3372" s="6">
        <v>3367</v>
      </c>
      <c r="B3372" s="6" t="str">
        <f>"00841425"</f>
        <v>00841425</v>
      </c>
    </row>
    <row r="3373" spans="1:2" x14ac:dyDescent="0.25">
      <c r="A3373" s="6">
        <v>3368</v>
      </c>
      <c r="B3373" s="6" t="str">
        <f>"00841426"</f>
        <v>00841426</v>
      </c>
    </row>
    <row r="3374" spans="1:2" x14ac:dyDescent="0.25">
      <c r="A3374" s="6">
        <v>3369</v>
      </c>
      <c r="B3374" s="6" t="str">
        <f>"00841468"</f>
        <v>00841468</v>
      </c>
    </row>
    <row r="3375" spans="1:2" x14ac:dyDescent="0.25">
      <c r="A3375" s="6">
        <v>3370</v>
      </c>
      <c r="B3375" s="6" t="str">
        <f>"00841578"</f>
        <v>00841578</v>
      </c>
    </row>
    <row r="3376" spans="1:2" x14ac:dyDescent="0.25">
      <c r="A3376" s="6">
        <v>3371</v>
      </c>
      <c r="B3376" s="6" t="str">
        <f>"00841602"</f>
        <v>00841602</v>
      </c>
    </row>
    <row r="3377" spans="1:2" x14ac:dyDescent="0.25">
      <c r="A3377" s="6">
        <v>3372</v>
      </c>
      <c r="B3377" s="6" t="str">
        <f>"00841610"</f>
        <v>00841610</v>
      </c>
    </row>
    <row r="3378" spans="1:2" x14ac:dyDescent="0.25">
      <c r="A3378" s="6">
        <v>3373</v>
      </c>
      <c r="B3378" s="6" t="str">
        <f>"00841614"</f>
        <v>00841614</v>
      </c>
    </row>
    <row r="3379" spans="1:2" x14ac:dyDescent="0.25">
      <c r="A3379" s="6">
        <v>3374</v>
      </c>
      <c r="B3379" s="6" t="str">
        <f>"00841640"</f>
        <v>00841640</v>
      </c>
    </row>
    <row r="3380" spans="1:2" x14ac:dyDescent="0.25">
      <c r="A3380" s="6">
        <v>3375</v>
      </c>
      <c r="B3380" s="6" t="str">
        <f>"00841688"</f>
        <v>00841688</v>
      </c>
    </row>
    <row r="3381" spans="1:2" x14ac:dyDescent="0.25">
      <c r="A3381" s="6">
        <v>3376</v>
      </c>
      <c r="B3381" s="6" t="str">
        <f>"00841714"</f>
        <v>00841714</v>
      </c>
    </row>
    <row r="3382" spans="1:2" x14ac:dyDescent="0.25">
      <c r="A3382" s="6">
        <v>3377</v>
      </c>
      <c r="B3382" s="6" t="str">
        <f>"00841760"</f>
        <v>00841760</v>
      </c>
    </row>
    <row r="3383" spans="1:2" x14ac:dyDescent="0.25">
      <c r="A3383" s="6">
        <v>3378</v>
      </c>
      <c r="B3383" s="6" t="str">
        <f>"00841762"</f>
        <v>00841762</v>
      </c>
    </row>
    <row r="3384" spans="1:2" x14ac:dyDescent="0.25">
      <c r="A3384" s="6">
        <v>3379</v>
      </c>
      <c r="B3384" s="6" t="str">
        <f>"00841790"</f>
        <v>00841790</v>
      </c>
    </row>
    <row r="3385" spans="1:2" x14ac:dyDescent="0.25">
      <c r="A3385" s="6">
        <v>3380</v>
      </c>
      <c r="B3385" s="6" t="str">
        <f>"00841793"</f>
        <v>00841793</v>
      </c>
    </row>
    <row r="3386" spans="1:2" x14ac:dyDescent="0.25">
      <c r="A3386" s="6">
        <v>3381</v>
      </c>
      <c r="B3386" s="6" t="str">
        <f>"00841806"</f>
        <v>00841806</v>
      </c>
    </row>
    <row r="3387" spans="1:2" x14ac:dyDescent="0.25">
      <c r="A3387" s="6">
        <v>3382</v>
      </c>
      <c r="B3387" s="6" t="str">
        <f>"00841824"</f>
        <v>00841824</v>
      </c>
    </row>
    <row r="3388" spans="1:2" x14ac:dyDescent="0.25">
      <c r="A3388" s="6">
        <v>3383</v>
      </c>
      <c r="B3388" s="6" t="str">
        <f>"00841853"</f>
        <v>00841853</v>
      </c>
    </row>
    <row r="3389" spans="1:2" x14ac:dyDescent="0.25">
      <c r="A3389" s="6">
        <v>3384</v>
      </c>
      <c r="B3389" s="6" t="str">
        <f>"00841903"</f>
        <v>00841903</v>
      </c>
    </row>
    <row r="3390" spans="1:2" x14ac:dyDescent="0.25">
      <c r="A3390" s="6">
        <v>3385</v>
      </c>
      <c r="B3390" s="6" t="str">
        <f>"00841940"</f>
        <v>00841940</v>
      </c>
    </row>
    <row r="3391" spans="1:2" x14ac:dyDescent="0.25">
      <c r="A3391" s="6">
        <v>3386</v>
      </c>
      <c r="B3391" s="6" t="str">
        <f>"00841948"</f>
        <v>00841948</v>
      </c>
    </row>
    <row r="3392" spans="1:2" x14ac:dyDescent="0.25">
      <c r="A3392" s="6">
        <v>3387</v>
      </c>
      <c r="B3392" s="6" t="str">
        <f>"00842018"</f>
        <v>00842018</v>
      </c>
    </row>
    <row r="3393" spans="1:2" x14ac:dyDescent="0.25">
      <c r="A3393" s="6">
        <v>3388</v>
      </c>
      <c r="B3393" s="6" t="str">
        <f>"00842019"</f>
        <v>00842019</v>
      </c>
    </row>
    <row r="3394" spans="1:2" x14ac:dyDescent="0.25">
      <c r="A3394" s="6">
        <v>3389</v>
      </c>
      <c r="B3394" s="6" t="str">
        <f>"00842034"</f>
        <v>00842034</v>
      </c>
    </row>
    <row r="3395" spans="1:2" x14ac:dyDescent="0.25">
      <c r="A3395" s="6">
        <v>3390</v>
      </c>
      <c r="B3395" s="6" t="str">
        <f>"00842053"</f>
        <v>00842053</v>
      </c>
    </row>
    <row r="3396" spans="1:2" x14ac:dyDescent="0.25">
      <c r="A3396" s="6">
        <v>3391</v>
      </c>
      <c r="B3396" s="6" t="str">
        <f>"00842055"</f>
        <v>00842055</v>
      </c>
    </row>
    <row r="3397" spans="1:2" x14ac:dyDescent="0.25">
      <c r="A3397" s="6">
        <v>3392</v>
      </c>
      <c r="B3397" s="6" t="str">
        <f>"00842115"</f>
        <v>00842115</v>
      </c>
    </row>
    <row r="3398" spans="1:2" x14ac:dyDescent="0.25">
      <c r="A3398" s="6">
        <v>3393</v>
      </c>
      <c r="B3398" s="6" t="str">
        <f>"00842117"</f>
        <v>00842117</v>
      </c>
    </row>
    <row r="3399" spans="1:2" x14ac:dyDescent="0.25">
      <c r="A3399" s="6">
        <v>3394</v>
      </c>
      <c r="B3399" s="6" t="str">
        <f>"00842129"</f>
        <v>00842129</v>
      </c>
    </row>
    <row r="3400" spans="1:2" x14ac:dyDescent="0.25">
      <c r="A3400" s="6">
        <v>3395</v>
      </c>
      <c r="B3400" s="6" t="str">
        <f>"00842131"</f>
        <v>00842131</v>
      </c>
    </row>
    <row r="3401" spans="1:2" x14ac:dyDescent="0.25">
      <c r="A3401" s="6">
        <v>3396</v>
      </c>
      <c r="B3401" s="6" t="str">
        <f>"00842132"</f>
        <v>00842132</v>
      </c>
    </row>
    <row r="3402" spans="1:2" x14ac:dyDescent="0.25">
      <c r="A3402" s="6">
        <v>3397</v>
      </c>
      <c r="B3402" s="6" t="str">
        <f>"00842145"</f>
        <v>00842145</v>
      </c>
    </row>
    <row r="3403" spans="1:2" x14ac:dyDescent="0.25">
      <c r="A3403" s="6">
        <v>3398</v>
      </c>
      <c r="B3403" s="6" t="str">
        <f>"00842147"</f>
        <v>00842147</v>
      </c>
    </row>
    <row r="3404" spans="1:2" x14ac:dyDescent="0.25">
      <c r="A3404" s="6">
        <v>3399</v>
      </c>
      <c r="B3404" s="6" t="str">
        <f>"00842151"</f>
        <v>00842151</v>
      </c>
    </row>
    <row r="3405" spans="1:2" x14ac:dyDescent="0.25">
      <c r="A3405" s="6">
        <v>3400</v>
      </c>
      <c r="B3405" s="6" t="str">
        <f>"00842167"</f>
        <v>00842167</v>
      </c>
    </row>
    <row r="3406" spans="1:2" x14ac:dyDescent="0.25">
      <c r="A3406" s="6">
        <v>3401</v>
      </c>
      <c r="B3406" s="6" t="str">
        <f>"00842170"</f>
        <v>00842170</v>
      </c>
    </row>
    <row r="3407" spans="1:2" x14ac:dyDescent="0.25">
      <c r="A3407" s="6">
        <v>3402</v>
      </c>
      <c r="B3407" s="6" t="str">
        <f>"00842179"</f>
        <v>00842179</v>
      </c>
    </row>
    <row r="3408" spans="1:2" x14ac:dyDescent="0.25">
      <c r="A3408" s="6">
        <v>3403</v>
      </c>
      <c r="B3408" s="6" t="str">
        <f>"00842182"</f>
        <v>00842182</v>
      </c>
    </row>
    <row r="3409" spans="1:2" x14ac:dyDescent="0.25">
      <c r="A3409" s="6">
        <v>3404</v>
      </c>
      <c r="B3409" s="6" t="str">
        <f>"00842194"</f>
        <v>00842194</v>
      </c>
    </row>
    <row r="3410" spans="1:2" x14ac:dyDescent="0.25">
      <c r="A3410" s="6">
        <v>3405</v>
      </c>
      <c r="B3410" s="6" t="str">
        <f>"00842199"</f>
        <v>00842199</v>
      </c>
    </row>
    <row r="3411" spans="1:2" x14ac:dyDescent="0.25">
      <c r="A3411" s="6">
        <v>3406</v>
      </c>
      <c r="B3411" s="6" t="str">
        <f>"00842200"</f>
        <v>00842200</v>
      </c>
    </row>
    <row r="3412" spans="1:2" x14ac:dyDescent="0.25">
      <c r="A3412" s="6">
        <v>3407</v>
      </c>
      <c r="B3412" s="6" t="str">
        <f>"00842207"</f>
        <v>00842207</v>
      </c>
    </row>
    <row r="3413" spans="1:2" x14ac:dyDescent="0.25">
      <c r="A3413" s="6">
        <v>3408</v>
      </c>
      <c r="B3413" s="6" t="str">
        <f>"00842228"</f>
        <v>00842228</v>
      </c>
    </row>
    <row r="3414" spans="1:2" x14ac:dyDescent="0.25">
      <c r="A3414" s="6">
        <v>3409</v>
      </c>
      <c r="B3414" s="6" t="str">
        <f>"00842255"</f>
        <v>00842255</v>
      </c>
    </row>
    <row r="3415" spans="1:2" x14ac:dyDescent="0.25">
      <c r="A3415" s="6">
        <v>3410</v>
      </c>
      <c r="B3415" s="6" t="str">
        <f>"00842260"</f>
        <v>00842260</v>
      </c>
    </row>
    <row r="3416" spans="1:2" x14ac:dyDescent="0.25">
      <c r="A3416" s="6">
        <v>3411</v>
      </c>
      <c r="B3416" s="6" t="str">
        <f>"00842279"</f>
        <v>00842279</v>
      </c>
    </row>
    <row r="3417" spans="1:2" x14ac:dyDescent="0.25">
      <c r="A3417" s="6">
        <v>3412</v>
      </c>
      <c r="B3417" s="6" t="str">
        <f>"00842285"</f>
        <v>00842285</v>
      </c>
    </row>
    <row r="3418" spans="1:2" x14ac:dyDescent="0.25">
      <c r="A3418" s="6">
        <v>3413</v>
      </c>
      <c r="B3418" s="6" t="str">
        <f>"00842290"</f>
        <v>00842290</v>
      </c>
    </row>
    <row r="3419" spans="1:2" x14ac:dyDescent="0.25">
      <c r="A3419" s="6">
        <v>3414</v>
      </c>
      <c r="B3419" s="6" t="str">
        <f>"00842293"</f>
        <v>00842293</v>
      </c>
    </row>
    <row r="3420" spans="1:2" x14ac:dyDescent="0.25">
      <c r="A3420" s="6">
        <v>3415</v>
      </c>
      <c r="B3420" s="6" t="str">
        <f>"00842310"</f>
        <v>00842310</v>
      </c>
    </row>
    <row r="3421" spans="1:2" x14ac:dyDescent="0.25">
      <c r="A3421" s="6">
        <v>3416</v>
      </c>
      <c r="B3421" s="6" t="str">
        <f>"00842343"</f>
        <v>00842343</v>
      </c>
    </row>
    <row r="3422" spans="1:2" x14ac:dyDescent="0.25">
      <c r="A3422" s="6">
        <v>3417</v>
      </c>
      <c r="B3422" s="6" t="str">
        <f>"00842348"</f>
        <v>00842348</v>
      </c>
    </row>
    <row r="3423" spans="1:2" x14ac:dyDescent="0.25">
      <c r="A3423" s="6">
        <v>3418</v>
      </c>
      <c r="B3423" s="6" t="str">
        <f>"00842352"</f>
        <v>00842352</v>
      </c>
    </row>
    <row r="3424" spans="1:2" x14ac:dyDescent="0.25">
      <c r="A3424" s="6">
        <v>3419</v>
      </c>
      <c r="B3424" s="6" t="str">
        <f>"00842359"</f>
        <v>00842359</v>
      </c>
    </row>
    <row r="3425" spans="1:2" x14ac:dyDescent="0.25">
      <c r="A3425" s="6">
        <v>3420</v>
      </c>
      <c r="B3425" s="6" t="str">
        <f>"00842373"</f>
        <v>00842373</v>
      </c>
    </row>
    <row r="3426" spans="1:2" x14ac:dyDescent="0.25">
      <c r="A3426" s="6">
        <v>3421</v>
      </c>
      <c r="B3426" s="6" t="str">
        <f>"00842396"</f>
        <v>00842396</v>
      </c>
    </row>
    <row r="3427" spans="1:2" x14ac:dyDescent="0.25">
      <c r="A3427" s="6">
        <v>3422</v>
      </c>
      <c r="B3427" s="6" t="str">
        <f>"00842426"</f>
        <v>00842426</v>
      </c>
    </row>
    <row r="3428" spans="1:2" x14ac:dyDescent="0.25">
      <c r="A3428" s="6">
        <v>3423</v>
      </c>
      <c r="B3428" s="6" t="str">
        <f>"00842432"</f>
        <v>00842432</v>
      </c>
    </row>
    <row r="3429" spans="1:2" x14ac:dyDescent="0.25">
      <c r="A3429" s="6">
        <v>3424</v>
      </c>
      <c r="B3429" s="6" t="str">
        <f>"00842433"</f>
        <v>00842433</v>
      </c>
    </row>
    <row r="3430" spans="1:2" x14ac:dyDescent="0.25">
      <c r="A3430" s="6">
        <v>3425</v>
      </c>
      <c r="B3430" s="6" t="str">
        <f>"00842459"</f>
        <v>00842459</v>
      </c>
    </row>
    <row r="3431" spans="1:2" x14ac:dyDescent="0.25">
      <c r="A3431" s="6">
        <v>3426</v>
      </c>
      <c r="B3431" s="6" t="str">
        <f>"00842478"</f>
        <v>00842478</v>
      </c>
    </row>
    <row r="3432" spans="1:2" x14ac:dyDescent="0.25">
      <c r="A3432" s="6">
        <v>3427</v>
      </c>
      <c r="B3432" s="6" t="str">
        <f>"00842503"</f>
        <v>00842503</v>
      </c>
    </row>
    <row r="3433" spans="1:2" x14ac:dyDescent="0.25">
      <c r="A3433" s="6">
        <v>3428</v>
      </c>
      <c r="B3433" s="6" t="str">
        <f>"00842508"</f>
        <v>00842508</v>
      </c>
    </row>
    <row r="3434" spans="1:2" x14ac:dyDescent="0.25">
      <c r="A3434" s="6">
        <v>3429</v>
      </c>
      <c r="B3434" s="6" t="str">
        <f>"00842530"</f>
        <v>00842530</v>
      </c>
    </row>
    <row r="3435" spans="1:2" x14ac:dyDescent="0.25">
      <c r="A3435" s="6">
        <v>3430</v>
      </c>
      <c r="B3435" s="6" t="str">
        <f>"00842536"</f>
        <v>00842536</v>
      </c>
    </row>
    <row r="3436" spans="1:2" x14ac:dyDescent="0.25">
      <c r="A3436" s="6">
        <v>3431</v>
      </c>
      <c r="B3436" s="6" t="str">
        <f>"00842553"</f>
        <v>00842553</v>
      </c>
    </row>
    <row r="3437" spans="1:2" x14ac:dyDescent="0.25">
      <c r="A3437" s="6">
        <v>3432</v>
      </c>
      <c r="B3437" s="6" t="str">
        <f>"00842573"</f>
        <v>00842573</v>
      </c>
    </row>
    <row r="3438" spans="1:2" x14ac:dyDescent="0.25">
      <c r="A3438" s="6">
        <v>3433</v>
      </c>
      <c r="B3438" s="6" t="str">
        <f>"00842600"</f>
        <v>00842600</v>
      </c>
    </row>
    <row r="3439" spans="1:2" x14ac:dyDescent="0.25">
      <c r="A3439" s="6">
        <v>3434</v>
      </c>
      <c r="B3439" s="6" t="str">
        <f>"00842610"</f>
        <v>00842610</v>
      </c>
    </row>
    <row r="3440" spans="1:2" x14ac:dyDescent="0.25">
      <c r="A3440" s="6">
        <v>3435</v>
      </c>
      <c r="B3440" s="6" t="str">
        <f>"00842615"</f>
        <v>00842615</v>
      </c>
    </row>
    <row r="3441" spans="1:2" x14ac:dyDescent="0.25">
      <c r="A3441" s="6">
        <v>3436</v>
      </c>
      <c r="B3441" s="6" t="str">
        <f>"00842618"</f>
        <v>00842618</v>
      </c>
    </row>
    <row r="3442" spans="1:2" x14ac:dyDescent="0.25">
      <c r="A3442" s="6">
        <v>3437</v>
      </c>
      <c r="B3442" s="6" t="str">
        <f>"00842635"</f>
        <v>00842635</v>
      </c>
    </row>
    <row r="3443" spans="1:2" x14ac:dyDescent="0.25">
      <c r="A3443" s="6">
        <v>3438</v>
      </c>
      <c r="B3443" s="6" t="str">
        <f>"00842645"</f>
        <v>00842645</v>
      </c>
    </row>
    <row r="3444" spans="1:2" x14ac:dyDescent="0.25">
      <c r="A3444" s="6">
        <v>3439</v>
      </c>
      <c r="B3444" s="6" t="str">
        <f>"00842646"</f>
        <v>00842646</v>
      </c>
    </row>
    <row r="3445" spans="1:2" x14ac:dyDescent="0.25">
      <c r="A3445" s="6">
        <v>3440</v>
      </c>
      <c r="B3445" s="6" t="str">
        <f>"00842648"</f>
        <v>00842648</v>
      </c>
    </row>
    <row r="3446" spans="1:2" x14ac:dyDescent="0.25">
      <c r="A3446" s="6">
        <v>3441</v>
      </c>
      <c r="B3446" s="6" t="str">
        <f>"00842652"</f>
        <v>00842652</v>
      </c>
    </row>
    <row r="3447" spans="1:2" x14ac:dyDescent="0.25">
      <c r="A3447" s="6">
        <v>3442</v>
      </c>
      <c r="B3447" s="6" t="str">
        <f>"00842657"</f>
        <v>00842657</v>
      </c>
    </row>
    <row r="3448" spans="1:2" x14ac:dyDescent="0.25">
      <c r="A3448" s="6">
        <v>3443</v>
      </c>
      <c r="B3448" s="6" t="str">
        <f>"00842658"</f>
        <v>00842658</v>
      </c>
    </row>
    <row r="3449" spans="1:2" x14ac:dyDescent="0.25">
      <c r="A3449" s="6">
        <v>3444</v>
      </c>
      <c r="B3449" s="6" t="str">
        <f>"00842666"</f>
        <v>00842666</v>
      </c>
    </row>
    <row r="3450" spans="1:2" x14ac:dyDescent="0.25">
      <c r="A3450" s="6">
        <v>3445</v>
      </c>
      <c r="B3450" s="6" t="str">
        <f>"00842682"</f>
        <v>00842682</v>
      </c>
    </row>
    <row r="3451" spans="1:2" x14ac:dyDescent="0.25">
      <c r="A3451" s="6">
        <v>3446</v>
      </c>
      <c r="B3451" s="6" t="str">
        <f>"00842693"</f>
        <v>00842693</v>
      </c>
    </row>
    <row r="3452" spans="1:2" x14ac:dyDescent="0.25">
      <c r="A3452" s="6">
        <v>3447</v>
      </c>
      <c r="B3452" s="6" t="str">
        <f>"00842699"</f>
        <v>00842699</v>
      </c>
    </row>
    <row r="3453" spans="1:2" x14ac:dyDescent="0.25">
      <c r="A3453" s="6">
        <v>3448</v>
      </c>
      <c r="B3453" s="6" t="str">
        <f>"00842709"</f>
        <v>00842709</v>
      </c>
    </row>
    <row r="3454" spans="1:2" x14ac:dyDescent="0.25">
      <c r="A3454" s="6">
        <v>3449</v>
      </c>
      <c r="B3454" s="6" t="str">
        <f>"00842717"</f>
        <v>00842717</v>
      </c>
    </row>
    <row r="3455" spans="1:2" x14ac:dyDescent="0.25">
      <c r="A3455" s="6">
        <v>3450</v>
      </c>
      <c r="B3455" s="6" t="str">
        <f>"00842719"</f>
        <v>00842719</v>
      </c>
    </row>
    <row r="3456" spans="1:2" x14ac:dyDescent="0.25">
      <c r="A3456" s="6">
        <v>3451</v>
      </c>
      <c r="B3456" s="6" t="str">
        <f>"00842727"</f>
        <v>00842727</v>
      </c>
    </row>
    <row r="3457" spans="1:2" x14ac:dyDescent="0.25">
      <c r="A3457" s="6">
        <v>3452</v>
      </c>
      <c r="B3457" s="6" t="str">
        <f>"00842745"</f>
        <v>00842745</v>
      </c>
    </row>
    <row r="3458" spans="1:2" x14ac:dyDescent="0.25">
      <c r="A3458" s="6">
        <v>3453</v>
      </c>
      <c r="B3458" s="6" t="str">
        <f>"00842780"</f>
        <v>00842780</v>
      </c>
    </row>
    <row r="3459" spans="1:2" x14ac:dyDescent="0.25">
      <c r="A3459" s="6">
        <v>3454</v>
      </c>
      <c r="B3459" s="6" t="str">
        <f>"00842784"</f>
        <v>00842784</v>
      </c>
    </row>
    <row r="3460" spans="1:2" x14ac:dyDescent="0.25">
      <c r="A3460" s="6">
        <v>3455</v>
      </c>
      <c r="B3460" s="6" t="str">
        <f>"00842788"</f>
        <v>00842788</v>
      </c>
    </row>
    <row r="3461" spans="1:2" x14ac:dyDescent="0.25">
      <c r="A3461" s="6">
        <v>3456</v>
      </c>
      <c r="B3461" s="6" t="str">
        <f>"00842819"</f>
        <v>00842819</v>
      </c>
    </row>
    <row r="3462" spans="1:2" x14ac:dyDescent="0.25">
      <c r="A3462" s="6">
        <v>3457</v>
      </c>
      <c r="B3462" s="6" t="str">
        <f>"00842826"</f>
        <v>00842826</v>
      </c>
    </row>
    <row r="3463" spans="1:2" x14ac:dyDescent="0.25">
      <c r="A3463" s="6">
        <v>3458</v>
      </c>
      <c r="B3463" s="6" t="str">
        <f>"00842844"</f>
        <v>00842844</v>
      </c>
    </row>
    <row r="3464" spans="1:2" x14ac:dyDescent="0.25">
      <c r="A3464" s="6">
        <v>3459</v>
      </c>
      <c r="B3464" s="6" t="str">
        <f>"00842862"</f>
        <v>00842862</v>
      </c>
    </row>
    <row r="3465" spans="1:2" x14ac:dyDescent="0.25">
      <c r="A3465" s="6">
        <v>3460</v>
      </c>
      <c r="B3465" s="6" t="str">
        <f>"00842878"</f>
        <v>00842878</v>
      </c>
    </row>
    <row r="3466" spans="1:2" x14ac:dyDescent="0.25">
      <c r="A3466" s="6">
        <v>3461</v>
      </c>
      <c r="B3466" s="6" t="str">
        <f>"00842882"</f>
        <v>00842882</v>
      </c>
    </row>
    <row r="3467" spans="1:2" x14ac:dyDescent="0.25">
      <c r="A3467" s="6">
        <v>3462</v>
      </c>
      <c r="B3467" s="6" t="str">
        <f>"00842891"</f>
        <v>00842891</v>
      </c>
    </row>
    <row r="3468" spans="1:2" x14ac:dyDescent="0.25">
      <c r="A3468" s="6">
        <v>3463</v>
      </c>
      <c r="B3468" s="6" t="str">
        <f>"00842894"</f>
        <v>00842894</v>
      </c>
    </row>
    <row r="3469" spans="1:2" x14ac:dyDescent="0.25">
      <c r="A3469" s="6">
        <v>3464</v>
      </c>
      <c r="B3469" s="6" t="str">
        <f>"00842897"</f>
        <v>00842897</v>
      </c>
    </row>
    <row r="3470" spans="1:2" x14ac:dyDescent="0.25">
      <c r="A3470" s="6">
        <v>3465</v>
      </c>
      <c r="B3470" s="6" t="str">
        <f>"00842921"</f>
        <v>00842921</v>
      </c>
    </row>
    <row r="3471" spans="1:2" x14ac:dyDescent="0.25">
      <c r="A3471" s="6">
        <v>3466</v>
      </c>
      <c r="B3471" s="6" t="str">
        <f>"00842924"</f>
        <v>00842924</v>
      </c>
    </row>
    <row r="3472" spans="1:2" x14ac:dyDescent="0.25">
      <c r="A3472" s="6">
        <v>3467</v>
      </c>
      <c r="B3472" s="6" t="str">
        <f>"00842926"</f>
        <v>00842926</v>
      </c>
    </row>
    <row r="3473" spans="1:2" x14ac:dyDescent="0.25">
      <c r="A3473" s="6">
        <v>3468</v>
      </c>
      <c r="B3473" s="6" t="str">
        <f>"00842935"</f>
        <v>00842935</v>
      </c>
    </row>
    <row r="3474" spans="1:2" x14ac:dyDescent="0.25">
      <c r="A3474" s="6">
        <v>3469</v>
      </c>
      <c r="B3474" s="6" t="str">
        <f>"00842960"</f>
        <v>00842960</v>
      </c>
    </row>
    <row r="3475" spans="1:2" x14ac:dyDescent="0.25">
      <c r="A3475" s="6">
        <v>3470</v>
      </c>
      <c r="B3475" s="6" t="str">
        <f>"00842962"</f>
        <v>00842962</v>
      </c>
    </row>
    <row r="3476" spans="1:2" x14ac:dyDescent="0.25">
      <c r="A3476" s="6">
        <v>3471</v>
      </c>
      <c r="B3476" s="6" t="str">
        <f>"00842964"</f>
        <v>00842964</v>
      </c>
    </row>
    <row r="3477" spans="1:2" x14ac:dyDescent="0.25">
      <c r="A3477" s="6">
        <v>3472</v>
      </c>
      <c r="B3477" s="6" t="str">
        <f>"00842968"</f>
        <v>00842968</v>
      </c>
    </row>
    <row r="3478" spans="1:2" x14ac:dyDescent="0.25">
      <c r="A3478" s="6">
        <v>3473</v>
      </c>
      <c r="B3478" s="6" t="str">
        <f>"00842972"</f>
        <v>00842972</v>
      </c>
    </row>
    <row r="3479" spans="1:2" x14ac:dyDescent="0.25">
      <c r="A3479" s="6">
        <v>3474</v>
      </c>
      <c r="B3479" s="6" t="str">
        <f>"00842979"</f>
        <v>00842979</v>
      </c>
    </row>
    <row r="3480" spans="1:2" x14ac:dyDescent="0.25">
      <c r="A3480" s="6">
        <v>3475</v>
      </c>
      <c r="B3480" s="6" t="str">
        <f>"00843013"</f>
        <v>00843013</v>
      </c>
    </row>
    <row r="3481" spans="1:2" x14ac:dyDescent="0.25">
      <c r="A3481" s="6">
        <v>3476</v>
      </c>
      <c r="B3481" s="6" t="str">
        <f>"00843019"</f>
        <v>00843019</v>
      </c>
    </row>
    <row r="3482" spans="1:2" x14ac:dyDescent="0.25">
      <c r="A3482" s="6">
        <v>3477</v>
      </c>
      <c r="B3482" s="6" t="str">
        <f>"00843024"</f>
        <v>00843024</v>
      </c>
    </row>
    <row r="3483" spans="1:2" x14ac:dyDescent="0.25">
      <c r="A3483" s="6">
        <v>3478</v>
      </c>
      <c r="B3483" s="6" t="str">
        <f>"00843031"</f>
        <v>00843031</v>
      </c>
    </row>
    <row r="3484" spans="1:2" x14ac:dyDescent="0.25">
      <c r="A3484" s="6">
        <v>3479</v>
      </c>
      <c r="B3484" s="6" t="str">
        <f>"00843050"</f>
        <v>00843050</v>
      </c>
    </row>
    <row r="3485" spans="1:2" x14ac:dyDescent="0.25">
      <c r="A3485" s="6">
        <v>3480</v>
      </c>
      <c r="B3485" s="6" t="str">
        <f>"00843052"</f>
        <v>00843052</v>
      </c>
    </row>
    <row r="3486" spans="1:2" x14ac:dyDescent="0.25">
      <c r="A3486" s="6">
        <v>3481</v>
      </c>
      <c r="B3486" s="6" t="str">
        <f>"00843054"</f>
        <v>00843054</v>
      </c>
    </row>
    <row r="3487" spans="1:2" x14ac:dyDescent="0.25">
      <c r="A3487" s="6">
        <v>3482</v>
      </c>
      <c r="B3487" s="6" t="str">
        <f>"00843057"</f>
        <v>00843057</v>
      </c>
    </row>
    <row r="3488" spans="1:2" x14ac:dyDescent="0.25">
      <c r="A3488" s="6">
        <v>3483</v>
      </c>
      <c r="B3488" s="6" t="str">
        <f>"00843084"</f>
        <v>00843084</v>
      </c>
    </row>
    <row r="3489" spans="1:2" x14ac:dyDescent="0.25">
      <c r="A3489" s="6">
        <v>3484</v>
      </c>
      <c r="B3489" s="6" t="str">
        <f>"00843085"</f>
        <v>00843085</v>
      </c>
    </row>
    <row r="3490" spans="1:2" x14ac:dyDescent="0.25">
      <c r="A3490" s="6">
        <v>3485</v>
      </c>
      <c r="B3490" s="6" t="str">
        <f>"00843087"</f>
        <v>00843087</v>
      </c>
    </row>
    <row r="3491" spans="1:2" x14ac:dyDescent="0.25">
      <c r="A3491" s="6">
        <v>3486</v>
      </c>
      <c r="B3491" s="6" t="str">
        <f>"00843103"</f>
        <v>00843103</v>
      </c>
    </row>
    <row r="3492" spans="1:2" x14ac:dyDescent="0.25">
      <c r="A3492" s="6">
        <v>3487</v>
      </c>
      <c r="B3492" s="6" t="str">
        <f>"00843136"</f>
        <v>00843136</v>
      </c>
    </row>
    <row r="3493" spans="1:2" x14ac:dyDescent="0.25">
      <c r="A3493" s="6">
        <v>3488</v>
      </c>
      <c r="B3493" s="6" t="str">
        <f>"00843146"</f>
        <v>00843146</v>
      </c>
    </row>
    <row r="3494" spans="1:2" x14ac:dyDescent="0.25">
      <c r="A3494" s="6">
        <v>3489</v>
      </c>
      <c r="B3494" s="6" t="str">
        <f>"00843155"</f>
        <v>00843155</v>
      </c>
    </row>
    <row r="3495" spans="1:2" x14ac:dyDescent="0.25">
      <c r="A3495" s="6">
        <v>3490</v>
      </c>
      <c r="B3495" s="6" t="str">
        <f>"00843180"</f>
        <v>00843180</v>
      </c>
    </row>
    <row r="3496" spans="1:2" x14ac:dyDescent="0.25">
      <c r="A3496" s="6">
        <v>3491</v>
      </c>
      <c r="B3496" s="6" t="str">
        <f>"00843190"</f>
        <v>00843190</v>
      </c>
    </row>
    <row r="3497" spans="1:2" x14ac:dyDescent="0.25">
      <c r="A3497" s="6">
        <v>3492</v>
      </c>
      <c r="B3497" s="6" t="str">
        <f>"00843203"</f>
        <v>00843203</v>
      </c>
    </row>
    <row r="3498" spans="1:2" x14ac:dyDescent="0.25">
      <c r="A3498" s="6">
        <v>3493</v>
      </c>
      <c r="B3498" s="6" t="str">
        <f>"00843205"</f>
        <v>00843205</v>
      </c>
    </row>
    <row r="3499" spans="1:2" x14ac:dyDescent="0.25">
      <c r="A3499" s="6">
        <v>3494</v>
      </c>
      <c r="B3499" s="6" t="str">
        <f>"00843208"</f>
        <v>00843208</v>
      </c>
    </row>
    <row r="3500" spans="1:2" x14ac:dyDescent="0.25">
      <c r="A3500" s="6">
        <v>3495</v>
      </c>
      <c r="B3500" s="6" t="str">
        <f>"00843222"</f>
        <v>00843222</v>
      </c>
    </row>
    <row r="3501" spans="1:2" x14ac:dyDescent="0.25">
      <c r="A3501" s="6">
        <v>3496</v>
      </c>
      <c r="B3501" s="6" t="str">
        <f>"00843242"</f>
        <v>00843242</v>
      </c>
    </row>
    <row r="3502" spans="1:2" x14ac:dyDescent="0.25">
      <c r="A3502" s="6">
        <v>3497</v>
      </c>
      <c r="B3502" s="6" t="str">
        <f>"00843273"</f>
        <v>00843273</v>
      </c>
    </row>
    <row r="3503" spans="1:2" x14ac:dyDescent="0.25">
      <c r="A3503" s="6">
        <v>3498</v>
      </c>
      <c r="B3503" s="6" t="str">
        <f>"00843306"</f>
        <v>00843306</v>
      </c>
    </row>
    <row r="3504" spans="1:2" x14ac:dyDescent="0.25">
      <c r="A3504" s="6">
        <v>3499</v>
      </c>
      <c r="B3504" s="6" t="str">
        <f>"00843321"</f>
        <v>00843321</v>
      </c>
    </row>
    <row r="3505" spans="1:2" x14ac:dyDescent="0.25">
      <c r="A3505" s="6">
        <v>3500</v>
      </c>
      <c r="B3505" s="6" t="str">
        <f>"00843332"</f>
        <v>00843332</v>
      </c>
    </row>
    <row r="3506" spans="1:2" x14ac:dyDescent="0.25">
      <c r="A3506" s="6">
        <v>3501</v>
      </c>
      <c r="B3506" s="6" t="str">
        <f>"00843334"</f>
        <v>00843334</v>
      </c>
    </row>
    <row r="3507" spans="1:2" x14ac:dyDescent="0.25">
      <c r="A3507" s="6">
        <v>3502</v>
      </c>
      <c r="B3507" s="6" t="str">
        <f>"00843341"</f>
        <v>00843341</v>
      </c>
    </row>
    <row r="3508" spans="1:2" x14ac:dyDescent="0.25">
      <c r="A3508" s="6">
        <v>3503</v>
      </c>
      <c r="B3508" s="6" t="str">
        <f>"00843350"</f>
        <v>00843350</v>
      </c>
    </row>
    <row r="3509" spans="1:2" x14ac:dyDescent="0.25">
      <c r="A3509" s="6">
        <v>3504</v>
      </c>
      <c r="B3509" s="6" t="str">
        <f>"00843355"</f>
        <v>00843355</v>
      </c>
    </row>
    <row r="3510" spans="1:2" x14ac:dyDescent="0.25">
      <c r="A3510" s="6">
        <v>3505</v>
      </c>
      <c r="B3510" s="6" t="str">
        <f>"00843366"</f>
        <v>00843366</v>
      </c>
    </row>
    <row r="3511" spans="1:2" x14ac:dyDescent="0.25">
      <c r="A3511" s="6">
        <v>3506</v>
      </c>
      <c r="B3511" s="6" t="str">
        <f>"00843391"</f>
        <v>00843391</v>
      </c>
    </row>
    <row r="3512" spans="1:2" x14ac:dyDescent="0.25">
      <c r="A3512" s="6">
        <v>3507</v>
      </c>
      <c r="B3512" s="6" t="str">
        <f>"00843399"</f>
        <v>00843399</v>
      </c>
    </row>
    <row r="3513" spans="1:2" x14ac:dyDescent="0.25">
      <c r="A3513" s="6">
        <v>3508</v>
      </c>
      <c r="B3513" s="6" t="str">
        <f>"00843413"</f>
        <v>00843413</v>
      </c>
    </row>
    <row r="3514" spans="1:2" x14ac:dyDescent="0.25">
      <c r="A3514" s="6">
        <v>3509</v>
      </c>
      <c r="B3514" s="6" t="str">
        <f>"00843415"</f>
        <v>00843415</v>
      </c>
    </row>
    <row r="3515" spans="1:2" x14ac:dyDescent="0.25">
      <c r="A3515" s="6">
        <v>3510</v>
      </c>
      <c r="B3515" s="6" t="str">
        <f>"00843442"</f>
        <v>00843442</v>
      </c>
    </row>
    <row r="3516" spans="1:2" x14ac:dyDescent="0.25">
      <c r="A3516" s="6">
        <v>3511</v>
      </c>
      <c r="B3516" s="6" t="str">
        <f>"00843443"</f>
        <v>00843443</v>
      </c>
    </row>
    <row r="3517" spans="1:2" x14ac:dyDescent="0.25">
      <c r="A3517" s="6">
        <v>3512</v>
      </c>
      <c r="B3517" s="6" t="str">
        <f>"00843478"</f>
        <v>00843478</v>
      </c>
    </row>
    <row r="3518" spans="1:2" x14ac:dyDescent="0.25">
      <c r="A3518" s="6">
        <v>3513</v>
      </c>
      <c r="B3518" s="6" t="str">
        <f>"00843491"</f>
        <v>00843491</v>
      </c>
    </row>
    <row r="3519" spans="1:2" x14ac:dyDescent="0.25">
      <c r="A3519" s="6">
        <v>3514</v>
      </c>
      <c r="B3519" s="6" t="str">
        <f>"00843495"</f>
        <v>00843495</v>
      </c>
    </row>
    <row r="3520" spans="1:2" x14ac:dyDescent="0.25">
      <c r="A3520" s="6">
        <v>3515</v>
      </c>
      <c r="B3520" s="6" t="str">
        <f>"00843511"</f>
        <v>00843511</v>
      </c>
    </row>
    <row r="3521" spans="1:2" x14ac:dyDescent="0.25">
      <c r="A3521" s="6">
        <v>3516</v>
      </c>
      <c r="B3521" s="6" t="str">
        <f>"00843517"</f>
        <v>00843517</v>
      </c>
    </row>
    <row r="3522" spans="1:2" x14ac:dyDescent="0.25">
      <c r="A3522" s="6">
        <v>3517</v>
      </c>
      <c r="B3522" s="6" t="str">
        <f>"00843524"</f>
        <v>00843524</v>
      </c>
    </row>
    <row r="3523" spans="1:2" x14ac:dyDescent="0.25">
      <c r="A3523" s="6">
        <v>3518</v>
      </c>
      <c r="B3523" s="6" t="str">
        <f>"00843542"</f>
        <v>00843542</v>
      </c>
    </row>
    <row r="3524" spans="1:2" x14ac:dyDescent="0.25">
      <c r="A3524" s="6">
        <v>3519</v>
      </c>
      <c r="B3524" s="6" t="str">
        <f>"00843553"</f>
        <v>00843553</v>
      </c>
    </row>
    <row r="3525" spans="1:2" x14ac:dyDescent="0.25">
      <c r="A3525" s="6">
        <v>3520</v>
      </c>
      <c r="B3525" s="6" t="str">
        <f>"00843568"</f>
        <v>00843568</v>
      </c>
    </row>
    <row r="3526" spans="1:2" x14ac:dyDescent="0.25">
      <c r="A3526" s="6">
        <v>3521</v>
      </c>
      <c r="B3526" s="6" t="str">
        <f>"00843577"</f>
        <v>00843577</v>
      </c>
    </row>
    <row r="3527" spans="1:2" x14ac:dyDescent="0.25">
      <c r="A3527" s="6">
        <v>3522</v>
      </c>
      <c r="B3527" s="6" t="str">
        <f>"00843578"</f>
        <v>00843578</v>
      </c>
    </row>
    <row r="3528" spans="1:2" x14ac:dyDescent="0.25">
      <c r="A3528" s="6">
        <v>3523</v>
      </c>
      <c r="B3528" s="6" t="str">
        <f>"00843623"</f>
        <v>00843623</v>
      </c>
    </row>
    <row r="3529" spans="1:2" x14ac:dyDescent="0.25">
      <c r="A3529" s="6">
        <v>3524</v>
      </c>
      <c r="B3529" s="6" t="str">
        <f>"00843648"</f>
        <v>00843648</v>
      </c>
    </row>
    <row r="3530" spans="1:2" x14ac:dyDescent="0.25">
      <c r="A3530" s="6">
        <v>3525</v>
      </c>
      <c r="B3530" s="6" t="str">
        <f>"00843657"</f>
        <v>00843657</v>
      </c>
    </row>
    <row r="3531" spans="1:2" x14ac:dyDescent="0.25">
      <c r="A3531" s="6">
        <v>3526</v>
      </c>
      <c r="B3531" s="6" t="str">
        <f>"00843659"</f>
        <v>00843659</v>
      </c>
    </row>
    <row r="3532" spans="1:2" x14ac:dyDescent="0.25">
      <c r="A3532" s="6">
        <v>3527</v>
      </c>
      <c r="B3532" s="6" t="str">
        <f>"00843660"</f>
        <v>00843660</v>
      </c>
    </row>
    <row r="3533" spans="1:2" x14ac:dyDescent="0.25">
      <c r="A3533" s="6">
        <v>3528</v>
      </c>
      <c r="B3533" s="6" t="str">
        <f>"00843669"</f>
        <v>00843669</v>
      </c>
    </row>
    <row r="3534" spans="1:2" x14ac:dyDescent="0.25">
      <c r="A3534" s="6">
        <v>3529</v>
      </c>
      <c r="B3534" s="6" t="str">
        <f>"00843677"</f>
        <v>00843677</v>
      </c>
    </row>
    <row r="3535" spans="1:2" x14ac:dyDescent="0.25">
      <c r="A3535" s="6">
        <v>3530</v>
      </c>
      <c r="B3535" s="6" t="str">
        <f>"00843682"</f>
        <v>00843682</v>
      </c>
    </row>
    <row r="3536" spans="1:2" x14ac:dyDescent="0.25">
      <c r="A3536" s="6">
        <v>3531</v>
      </c>
      <c r="B3536" s="6" t="str">
        <f>"00843697"</f>
        <v>00843697</v>
      </c>
    </row>
    <row r="3537" spans="1:2" x14ac:dyDescent="0.25">
      <c r="A3537" s="6">
        <v>3532</v>
      </c>
      <c r="B3537" s="6" t="str">
        <f>"00843702"</f>
        <v>00843702</v>
      </c>
    </row>
    <row r="3538" spans="1:2" x14ac:dyDescent="0.25">
      <c r="A3538" s="6">
        <v>3533</v>
      </c>
      <c r="B3538" s="6" t="str">
        <f>"00843705"</f>
        <v>00843705</v>
      </c>
    </row>
    <row r="3539" spans="1:2" x14ac:dyDescent="0.25">
      <c r="A3539" s="6">
        <v>3534</v>
      </c>
      <c r="B3539" s="6" t="str">
        <f>"00843732"</f>
        <v>00843732</v>
      </c>
    </row>
    <row r="3540" spans="1:2" x14ac:dyDescent="0.25">
      <c r="A3540" s="6">
        <v>3535</v>
      </c>
      <c r="B3540" s="6" t="str">
        <f>"00843764"</f>
        <v>00843764</v>
      </c>
    </row>
    <row r="3541" spans="1:2" x14ac:dyDescent="0.25">
      <c r="A3541" s="6">
        <v>3536</v>
      </c>
      <c r="B3541" s="6" t="str">
        <f>"00843766"</f>
        <v>00843766</v>
      </c>
    </row>
    <row r="3542" spans="1:2" x14ac:dyDescent="0.25">
      <c r="A3542" s="6">
        <v>3537</v>
      </c>
      <c r="B3542" s="6" t="str">
        <f>"00843811"</f>
        <v>00843811</v>
      </c>
    </row>
    <row r="3543" spans="1:2" x14ac:dyDescent="0.25">
      <c r="A3543" s="6">
        <v>3538</v>
      </c>
      <c r="B3543" s="6" t="str">
        <f>"00843818"</f>
        <v>00843818</v>
      </c>
    </row>
    <row r="3544" spans="1:2" x14ac:dyDescent="0.25">
      <c r="A3544" s="6">
        <v>3539</v>
      </c>
      <c r="B3544" s="6" t="str">
        <f>"00843826"</f>
        <v>00843826</v>
      </c>
    </row>
    <row r="3545" spans="1:2" x14ac:dyDescent="0.25">
      <c r="A3545" s="6">
        <v>3540</v>
      </c>
      <c r="B3545" s="6" t="str">
        <f>"00843834"</f>
        <v>00843834</v>
      </c>
    </row>
    <row r="3546" spans="1:2" x14ac:dyDescent="0.25">
      <c r="A3546" s="6">
        <v>3541</v>
      </c>
      <c r="B3546" s="6" t="str">
        <f>"00843835"</f>
        <v>00843835</v>
      </c>
    </row>
    <row r="3547" spans="1:2" x14ac:dyDescent="0.25">
      <c r="A3547" s="6">
        <v>3542</v>
      </c>
      <c r="B3547" s="6" t="str">
        <f>"00843848"</f>
        <v>00843848</v>
      </c>
    </row>
    <row r="3548" spans="1:2" x14ac:dyDescent="0.25">
      <c r="A3548" s="6">
        <v>3543</v>
      </c>
      <c r="B3548" s="6" t="str">
        <f>"00843850"</f>
        <v>00843850</v>
      </c>
    </row>
    <row r="3549" spans="1:2" x14ac:dyDescent="0.25">
      <c r="A3549" s="6">
        <v>3544</v>
      </c>
      <c r="B3549" s="6" t="str">
        <f>"00843852"</f>
        <v>00843852</v>
      </c>
    </row>
    <row r="3550" spans="1:2" x14ac:dyDescent="0.25">
      <c r="A3550" s="6">
        <v>3545</v>
      </c>
      <c r="B3550" s="6" t="str">
        <f>"00843864"</f>
        <v>00843864</v>
      </c>
    </row>
    <row r="3551" spans="1:2" x14ac:dyDescent="0.25">
      <c r="A3551" s="6">
        <v>3546</v>
      </c>
      <c r="B3551" s="6" t="str">
        <f>"00843868"</f>
        <v>00843868</v>
      </c>
    </row>
    <row r="3552" spans="1:2" x14ac:dyDescent="0.25">
      <c r="A3552" s="6">
        <v>3547</v>
      </c>
      <c r="B3552" s="6" t="str">
        <f>"00843873"</f>
        <v>00843873</v>
      </c>
    </row>
    <row r="3553" spans="1:2" x14ac:dyDescent="0.25">
      <c r="A3553" s="6">
        <v>3548</v>
      </c>
      <c r="B3553" s="6" t="str">
        <f>"00843874"</f>
        <v>00843874</v>
      </c>
    </row>
    <row r="3554" spans="1:2" x14ac:dyDescent="0.25">
      <c r="A3554" s="6">
        <v>3549</v>
      </c>
      <c r="B3554" s="6" t="str">
        <f>"00843877"</f>
        <v>00843877</v>
      </c>
    </row>
    <row r="3555" spans="1:2" x14ac:dyDescent="0.25">
      <c r="A3555" s="6">
        <v>3550</v>
      </c>
      <c r="B3555" s="6" t="str">
        <f>"00843884"</f>
        <v>00843884</v>
      </c>
    </row>
    <row r="3556" spans="1:2" x14ac:dyDescent="0.25">
      <c r="A3556" s="6">
        <v>3551</v>
      </c>
      <c r="B3556" s="6" t="str">
        <f>"00843892"</f>
        <v>00843892</v>
      </c>
    </row>
    <row r="3557" spans="1:2" x14ac:dyDescent="0.25">
      <c r="A3557" s="6">
        <v>3552</v>
      </c>
      <c r="B3557" s="6" t="str">
        <f>"00843922"</f>
        <v>00843922</v>
      </c>
    </row>
    <row r="3558" spans="1:2" x14ac:dyDescent="0.25">
      <c r="A3558" s="6">
        <v>3553</v>
      </c>
      <c r="B3558" s="6" t="str">
        <f>"00843950"</f>
        <v>00843950</v>
      </c>
    </row>
    <row r="3559" spans="1:2" x14ac:dyDescent="0.25">
      <c r="A3559" s="6">
        <v>3554</v>
      </c>
      <c r="B3559" s="6" t="str">
        <f>"00843960"</f>
        <v>00843960</v>
      </c>
    </row>
    <row r="3560" spans="1:2" x14ac:dyDescent="0.25">
      <c r="A3560" s="6">
        <v>3555</v>
      </c>
      <c r="B3560" s="6" t="str">
        <f>"00843964"</f>
        <v>00843964</v>
      </c>
    </row>
    <row r="3561" spans="1:2" x14ac:dyDescent="0.25">
      <c r="A3561" s="6">
        <v>3556</v>
      </c>
      <c r="B3561" s="6" t="str">
        <f>"00843965"</f>
        <v>00843965</v>
      </c>
    </row>
    <row r="3562" spans="1:2" x14ac:dyDescent="0.25">
      <c r="A3562" s="6">
        <v>3557</v>
      </c>
      <c r="B3562" s="6" t="str">
        <f>"00843993"</f>
        <v>00843993</v>
      </c>
    </row>
    <row r="3563" spans="1:2" x14ac:dyDescent="0.25">
      <c r="A3563" s="6">
        <v>3558</v>
      </c>
      <c r="B3563" s="6" t="str">
        <f>"00844000"</f>
        <v>00844000</v>
      </c>
    </row>
    <row r="3564" spans="1:2" x14ac:dyDescent="0.25">
      <c r="A3564" s="6">
        <v>3559</v>
      </c>
      <c r="B3564" s="6" t="str">
        <f>"00844004"</f>
        <v>00844004</v>
      </c>
    </row>
    <row r="3565" spans="1:2" x14ac:dyDescent="0.25">
      <c r="A3565" s="6">
        <v>3560</v>
      </c>
      <c r="B3565" s="6" t="str">
        <f>"00844005"</f>
        <v>00844005</v>
      </c>
    </row>
    <row r="3566" spans="1:2" x14ac:dyDescent="0.25">
      <c r="A3566" s="6">
        <v>3561</v>
      </c>
      <c r="B3566" s="6" t="str">
        <f>"00844031"</f>
        <v>00844031</v>
      </c>
    </row>
    <row r="3567" spans="1:2" x14ac:dyDescent="0.25">
      <c r="A3567" s="6">
        <v>3562</v>
      </c>
      <c r="B3567" s="6" t="str">
        <f>"00844035"</f>
        <v>00844035</v>
      </c>
    </row>
    <row r="3568" spans="1:2" x14ac:dyDescent="0.25">
      <c r="A3568" s="6">
        <v>3563</v>
      </c>
      <c r="B3568" s="6" t="str">
        <f>"00844048"</f>
        <v>00844048</v>
      </c>
    </row>
    <row r="3569" spans="1:2" x14ac:dyDescent="0.25">
      <c r="A3569" s="6">
        <v>3564</v>
      </c>
      <c r="B3569" s="6" t="str">
        <f>"00844098"</f>
        <v>00844098</v>
      </c>
    </row>
    <row r="3570" spans="1:2" x14ac:dyDescent="0.25">
      <c r="A3570" s="6">
        <v>3565</v>
      </c>
      <c r="B3570" s="6" t="str">
        <f>"00844104"</f>
        <v>00844104</v>
      </c>
    </row>
    <row r="3571" spans="1:2" x14ac:dyDescent="0.25">
      <c r="A3571" s="6">
        <v>3566</v>
      </c>
      <c r="B3571" s="6" t="str">
        <f>"00844106"</f>
        <v>00844106</v>
      </c>
    </row>
    <row r="3572" spans="1:2" x14ac:dyDescent="0.25">
      <c r="A3572" s="6">
        <v>3567</v>
      </c>
      <c r="B3572" s="6" t="str">
        <f>"00844107"</f>
        <v>00844107</v>
      </c>
    </row>
    <row r="3573" spans="1:2" x14ac:dyDescent="0.25">
      <c r="A3573" s="6">
        <v>3568</v>
      </c>
      <c r="B3573" s="6" t="str">
        <f>"00844121"</f>
        <v>00844121</v>
      </c>
    </row>
    <row r="3574" spans="1:2" x14ac:dyDescent="0.25">
      <c r="A3574" s="6">
        <v>3569</v>
      </c>
      <c r="B3574" s="6" t="str">
        <f>"00844160"</f>
        <v>00844160</v>
      </c>
    </row>
    <row r="3575" spans="1:2" x14ac:dyDescent="0.25">
      <c r="A3575" s="6">
        <v>3570</v>
      </c>
      <c r="B3575" s="6" t="str">
        <f>"00844169"</f>
        <v>00844169</v>
      </c>
    </row>
    <row r="3576" spans="1:2" x14ac:dyDescent="0.25">
      <c r="A3576" s="6">
        <v>3571</v>
      </c>
      <c r="B3576" s="6" t="str">
        <f>"00844172"</f>
        <v>00844172</v>
      </c>
    </row>
    <row r="3577" spans="1:2" x14ac:dyDescent="0.25">
      <c r="A3577" s="6">
        <v>3572</v>
      </c>
      <c r="B3577" s="6" t="str">
        <f>"00844191"</f>
        <v>00844191</v>
      </c>
    </row>
    <row r="3578" spans="1:2" x14ac:dyDescent="0.25">
      <c r="A3578" s="6">
        <v>3573</v>
      </c>
      <c r="B3578" s="6" t="str">
        <f>"00844209"</f>
        <v>00844209</v>
      </c>
    </row>
    <row r="3579" spans="1:2" x14ac:dyDescent="0.25">
      <c r="A3579" s="6">
        <v>3574</v>
      </c>
      <c r="B3579" s="6" t="str">
        <f>"00844217"</f>
        <v>00844217</v>
      </c>
    </row>
    <row r="3580" spans="1:2" x14ac:dyDescent="0.25">
      <c r="A3580" s="6">
        <v>3575</v>
      </c>
      <c r="B3580" s="6" t="str">
        <f>"00844225"</f>
        <v>00844225</v>
      </c>
    </row>
    <row r="3581" spans="1:2" x14ac:dyDescent="0.25">
      <c r="A3581" s="6">
        <v>3576</v>
      </c>
      <c r="B3581" s="6" t="str">
        <f>"00844226"</f>
        <v>00844226</v>
      </c>
    </row>
    <row r="3582" spans="1:2" x14ac:dyDescent="0.25">
      <c r="A3582" s="6">
        <v>3577</v>
      </c>
      <c r="B3582" s="6" t="str">
        <f>"00844248"</f>
        <v>00844248</v>
      </c>
    </row>
    <row r="3583" spans="1:2" x14ac:dyDescent="0.25">
      <c r="A3583" s="6">
        <v>3578</v>
      </c>
      <c r="B3583" s="6" t="str">
        <f>"00844254"</f>
        <v>00844254</v>
      </c>
    </row>
    <row r="3584" spans="1:2" x14ac:dyDescent="0.25">
      <c r="A3584" s="6">
        <v>3579</v>
      </c>
      <c r="B3584" s="6" t="str">
        <f>"00844256"</f>
        <v>00844256</v>
      </c>
    </row>
    <row r="3585" spans="1:2" x14ac:dyDescent="0.25">
      <c r="A3585" s="6">
        <v>3580</v>
      </c>
      <c r="B3585" s="6" t="str">
        <f>"00844259"</f>
        <v>00844259</v>
      </c>
    </row>
    <row r="3586" spans="1:2" x14ac:dyDescent="0.25">
      <c r="A3586" s="6">
        <v>3581</v>
      </c>
      <c r="B3586" s="6" t="str">
        <f>"00844309"</f>
        <v>00844309</v>
      </c>
    </row>
    <row r="3587" spans="1:2" x14ac:dyDescent="0.25">
      <c r="A3587" s="6">
        <v>3582</v>
      </c>
      <c r="B3587" s="6" t="str">
        <f>"00844314"</f>
        <v>00844314</v>
      </c>
    </row>
    <row r="3588" spans="1:2" x14ac:dyDescent="0.25">
      <c r="A3588" s="6">
        <v>3583</v>
      </c>
      <c r="B3588" s="6" t="str">
        <f>"00844317"</f>
        <v>00844317</v>
      </c>
    </row>
    <row r="3589" spans="1:2" x14ac:dyDescent="0.25">
      <c r="A3589" s="6">
        <v>3584</v>
      </c>
      <c r="B3589" s="6" t="str">
        <f>"00844318"</f>
        <v>00844318</v>
      </c>
    </row>
    <row r="3590" spans="1:2" x14ac:dyDescent="0.25">
      <c r="A3590" s="6">
        <v>3585</v>
      </c>
      <c r="B3590" s="6" t="str">
        <f>"00844331"</f>
        <v>00844331</v>
      </c>
    </row>
    <row r="3591" spans="1:2" x14ac:dyDescent="0.25">
      <c r="A3591" s="6">
        <v>3586</v>
      </c>
      <c r="B3591" s="6" t="str">
        <f>"00844351"</f>
        <v>00844351</v>
      </c>
    </row>
    <row r="3592" spans="1:2" x14ac:dyDescent="0.25">
      <c r="A3592" s="6">
        <v>3587</v>
      </c>
      <c r="B3592" s="6" t="str">
        <f>"00844362"</f>
        <v>00844362</v>
      </c>
    </row>
    <row r="3593" spans="1:2" x14ac:dyDescent="0.25">
      <c r="A3593" s="6">
        <v>3588</v>
      </c>
      <c r="B3593" s="6" t="str">
        <f>"00844369"</f>
        <v>00844369</v>
      </c>
    </row>
    <row r="3594" spans="1:2" x14ac:dyDescent="0.25">
      <c r="A3594" s="6">
        <v>3589</v>
      </c>
      <c r="B3594" s="6" t="str">
        <f>"00844375"</f>
        <v>00844375</v>
      </c>
    </row>
    <row r="3595" spans="1:2" x14ac:dyDescent="0.25">
      <c r="A3595" s="6">
        <v>3590</v>
      </c>
      <c r="B3595" s="6" t="str">
        <f>"00844384"</f>
        <v>00844384</v>
      </c>
    </row>
    <row r="3596" spans="1:2" x14ac:dyDescent="0.25">
      <c r="A3596" s="6">
        <v>3591</v>
      </c>
      <c r="B3596" s="6" t="str">
        <f>"00844390"</f>
        <v>00844390</v>
      </c>
    </row>
    <row r="3597" spans="1:2" x14ac:dyDescent="0.25">
      <c r="A3597" s="6">
        <v>3592</v>
      </c>
      <c r="B3597" s="6" t="str">
        <f>"00844391"</f>
        <v>00844391</v>
      </c>
    </row>
    <row r="3598" spans="1:2" x14ac:dyDescent="0.25">
      <c r="A3598" s="6">
        <v>3593</v>
      </c>
      <c r="B3598" s="6" t="str">
        <f>"00844403"</f>
        <v>00844403</v>
      </c>
    </row>
    <row r="3599" spans="1:2" x14ac:dyDescent="0.25">
      <c r="A3599" s="6">
        <v>3594</v>
      </c>
      <c r="B3599" s="6" t="str">
        <f>"00844406"</f>
        <v>00844406</v>
      </c>
    </row>
    <row r="3600" spans="1:2" x14ac:dyDescent="0.25">
      <c r="A3600" s="6">
        <v>3595</v>
      </c>
      <c r="B3600" s="6" t="str">
        <f>"00844409"</f>
        <v>00844409</v>
      </c>
    </row>
    <row r="3601" spans="1:2" x14ac:dyDescent="0.25">
      <c r="A3601" s="6">
        <v>3596</v>
      </c>
      <c r="B3601" s="6" t="str">
        <f>"00844428"</f>
        <v>00844428</v>
      </c>
    </row>
    <row r="3602" spans="1:2" x14ac:dyDescent="0.25">
      <c r="A3602" s="6">
        <v>3597</v>
      </c>
      <c r="B3602" s="6" t="str">
        <f>"00844442"</f>
        <v>00844442</v>
      </c>
    </row>
    <row r="3603" spans="1:2" x14ac:dyDescent="0.25">
      <c r="A3603" s="6">
        <v>3598</v>
      </c>
      <c r="B3603" s="6" t="str">
        <f>"00844447"</f>
        <v>00844447</v>
      </c>
    </row>
    <row r="3604" spans="1:2" x14ac:dyDescent="0.25">
      <c r="A3604" s="6">
        <v>3599</v>
      </c>
      <c r="B3604" s="6" t="str">
        <f>"00844461"</f>
        <v>00844461</v>
      </c>
    </row>
    <row r="3605" spans="1:2" x14ac:dyDescent="0.25">
      <c r="A3605" s="6">
        <v>3600</v>
      </c>
      <c r="B3605" s="6" t="str">
        <f>"00844466"</f>
        <v>00844466</v>
      </c>
    </row>
    <row r="3606" spans="1:2" x14ac:dyDescent="0.25">
      <c r="A3606" s="6">
        <v>3601</v>
      </c>
      <c r="B3606" s="6" t="str">
        <f>"00844468"</f>
        <v>00844468</v>
      </c>
    </row>
    <row r="3607" spans="1:2" x14ac:dyDescent="0.25">
      <c r="A3607" s="6">
        <v>3602</v>
      </c>
      <c r="B3607" s="6" t="str">
        <f>"00844475"</f>
        <v>00844475</v>
      </c>
    </row>
    <row r="3608" spans="1:2" x14ac:dyDescent="0.25">
      <c r="A3608" s="6">
        <v>3603</v>
      </c>
      <c r="B3608" s="6" t="str">
        <f>"00844484"</f>
        <v>00844484</v>
      </c>
    </row>
    <row r="3609" spans="1:2" x14ac:dyDescent="0.25">
      <c r="A3609" s="6">
        <v>3604</v>
      </c>
      <c r="B3609" s="6" t="str">
        <f>"00844492"</f>
        <v>00844492</v>
      </c>
    </row>
    <row r="3610" spans="1:2" x14ac:dyDescent="0.25">
      <c r="A3610" s="6">
        <v>3605</v>
      </c>
      <c r="B3610" s="6" t="str">
        <f>"00844504"</f>
        <v>00844504</v>
      </c>
    </row>
    <row r="3611" spans="1:2" x14ac:dyDescent="0.25">
      <c r="A3611" s="6">
        <v>3606</v>
      </c>
      <c r="B3611" s="6" t="str">
        <f>"00844550"</f>
        <v>00844550</v>
      </c>
    </row>
    <row r="3612" spans="1:2" x14ac:dyDescent="0.25">
      <c r="A3612" s="6">
        <v>3607</v>
      </c>
      <c r="B3612" s="6" t="str">
        <f>"00844551"</f>
        <v>00844551</v>
      </c>
    </row>
    <row r="3613" spans="1:2" x14ac:dyDescent="0.25">
      <c r="A3613" s="6">
        <v>3608</v>
      </c>
      <c r="B3613" s="6" t="str">
        <f>"00844556"</f>
        <v>00844556</v>
      </c>
    </row>
    <row r="3614" spans="1:2" x14ac:dyDescent="0.25">
      <c r="A3614" s="6">
        <v>3609</v>
      </c>
      <c r="B3614" s="6" t="str">
        <f>"00844575"</f>
        <v>00844575</v>
      </c>
    </row>
    <row r="3615" spans="1:2" x14ac:dyDescent="0.25">
      <c r="A3615" s="6">
        <v>3610</v>
      </c>
      <c r="B3615" s="6" t="str">
        <f>"00844599"</f>
        <v>00844599</v>
      </c>
    </row>
    <row r="3616" spans="1:2" x14ac:dyDescent="0.25">
      <c r="A3616" s="6">
        <v>3611</v>
      </c>
      <c r="B3616" s="6" t="str">
        <f>"00844608"</f>
        <v>00844608</v>
      </c>
    </row>
    <row r="3617" spans="1:2" x14ac:dyDescent="0.25">
      <c r="A3617" s="6">
        <v>3612</v>
      </c>
      <c r="B3617" s="6" t="str">
        <f>"00844609"</f>
        <v>00844609</v>
      </c>
    </row>
    <row r="3618" spans="1:2" x14ac:dyDescent="0.25">
      <c r="A3618" s="6">
        <v>3613</v>
      </c>
      <c r="B3618" s="6" t="str">
        <f>"00844617"</f>
        <v>00844617</v>
      </c>
    </row>
    <row r="3619" spans="1:2" x14ac:dyDescent="0.25">
      <c r="A3619" s="6">
        <v>3614</v>
      </c>
      <c r="B3619" s="6" t="str">
        <f>"00844663"</f>
        <v>00844663</v>
      </c>
    </row>
    <row r="3620" spans="1:2" x14ac:dyDescent="0.25">
      <c r="A3620" s="6">
        <v>3615</v>
      </c>
      <c r="B3620" s="6" t="str">
        <f>"00844682"</f>
        <v>00844682</v>
      </c>
    </row>
    <row r="3621" spans="1:2" x14ac:dyDescent="0.25">
      <c r="A3621" s="6">
        <v>3616</v>
      </c>
      <c r="B3621" s="6" t="str">
        <f>"00844683"</f>
        <v>00844683</v>
      </c>
    </row>
    <row r="3622" spans="1:2" x14ac:dyDescent="0.25">
      <c r="A3622" s="6">
        <v>3617</v>
      </c>
      <c r="B3622" s="6" t="str">
        <f>"00844700"</f>
        <v>00844700</v>
      </c>
    </row>
    <row r="3623" spans="1:2" x14ac:dyDescent="0.25">
      <c r="A3623" s="6">
        <v>3618</v>
      </c>
      <c r="B3623" s="6" t="str">
        <f>"00844710"</f>
        <v>00844710</v>
      </c>
    </row>
    <row r="3624" spans="1:2" x14ac:dyDescent="0.25">
      <c r="A3624" s="6">
        <v>3619</v>
      </c>
      <c r="B3624" s="6" t="str">
        <f>"00844722"</f>
        <v>00844722</v>
      </c>
    </row>
    <row r="3625" spans="1:2" x14ac:dyDescent="0.25">
      <c r="A3625" s="6">
        <v>3620</v>
      </c>
      <c r="B3625" s="6" t="str">
        <f>"00844725"</f>
        <v>00844725</v>
      </c>
    </row>
    <row r="3626" spans="1:2" x14ac:dyDescent="0.25">
      <c r="A3626" s="6">
        <v>3621</v>
      </c>
      <c r="B3626" s="6" t="str">
        <f>"00844733"</f>
        <v>00844733</v>
      </c>
    </row>
    <row r="3627" spans="1:2" x14ac:dyDescent="0.25">
      <c r="A3627" s="6">
        <v>3622</v>
      </c>
      <c r="B3627" s="6" t="str">
        <f>"00844780"</f>
        <v>00844780</v>
      </c>
    </row>
    <row r="3628" spans="1:2" x14ac:dyDescent="0.25">
      <c r="A3628" s="6">
        <v>3623</v>
      </c>
      <c r="B3628" s="6" t="str">
        <f>"00844806"</f>
        <v>00844806</v>
      </c>
    </row>
    <row r="3629" spans="1:2" x14ac:dyDescent="0.25">
      <c r="A3629" s="6">
        <v>3624</v>
      </c>
      <c r="B3629" s="6" t="str">
        <f>"00844813"</f>
        <v>00844813</v>
      </c>
    </row>
    <row r="3630" spans="1:2" x14ac:dyDescent="0.25">
      <c r="A3630" s="6">
        <v>3625</v>
      </c>
      <c r="B3630" s="6" t="str">
        <f>"00844835"</f>
        <v>00844835</v>
      </c>
    </row>
    <row r="3631" spans="1:2" x14ac:dyDescent="0.25">
      <c r="A3631" s="6">
        <v>3626</v>
      </c>
      <c r="B3631" s="6" t="str">
        <f>"00844864"</f>
        <v>00844864</v>
      </c>
    </row>
    <row r="3632" spans="1:2" x14ac:dyDescent="0.25">
      <c r="A3632" s="6">
        <v>3627</v>
      </c>
      <c r="B3632" s="6" t="str">
        <f>"00844890"</f>
        <v>00844890</v>
      </c>
    </row>
    <row r="3633" spans="1:2" x14ac:dyDescent="0.25">
      <c r="A3633" s="6">
        <v>3628</v>
      </c>
      <c r="B3633" s="6" t="str">
        <f>"00844903"</f>
        <v>00844903</v>
      </c>
    </row>
    <row r="3634" spans="1:2" x14ac:dyDescent="0.25">
      <c r="A3634" s="6">
        <v>3629</v>
      </c>
      <c r="B3634" s="6" t="str">
        <f>"00844917"</f>
        <v>00844917</v>
      </c>
    </row>
    <row r="3635" spans="1:2" x14ac:dyDescent="0.25">
      <c r="A3635" s="6">
        <v>3630</v>
      </c>
      <c r="B3635" s="6" t="str">
        <f>"00844933"</f>
        <v>00844933</v>
      </c>
    </row>
    <row r="3636" spans="1:2" x14ac:dyDescent="0.25">
      <c r="A3636" s="6">
        <v>3631</v>
      </c>
      <c r="B3636" s="6" t="str">
        <f>"00844940"</f>
        <v>00844940</v>
      </c>
    </row>
    <row r="3637" spans="1:2" x14ac:dyDescent="0.25">
      <c r="A3637" s="6">
        <v>3632</v>
      </c>
      <c r="B3637" s="6" t="str">
        <f>"00844941"</f>
        <v>00844941</v>
      </c>
    </row>
    <row r="3638" spans="1:2" x14ac:dyDescent="0.25">
      <c r="A3638" s="6">
        <v>3633</v>
      </c>
      <c r="B3638" s="6" t="str">
        <f>"00844944"</f>
        <v>00844944</v>
      </c>
    </row>
    <row r="3639" spans="1:2" x14ac:dyDescent="0.25">
      <c r="A3639" s="6">
        <v>3634</v>
      </c>
      <c r="B3639" s="6" t="str">
        <f>"00844950"</f>
        <v>00844950</v>
      </c>
    </row>
    <row r="3640" spans="1:2" x14ac:dyDescent="0.25">
      <c r="A3640" s="6">
        <v>3635</v>
      </c>
      <c r="B3640" s="6" t="str">
        <f>"00845009"</f>
        <v>00845009</v>
      </c>
    </row>
    <row r="3641" spans="1:2" x14ac:dyDescent="0.25">
      <c r="A3641" s="6">
        <v>3636</v>
      </c>
      <c r="B3641" s="6" t="str">
        <f>"00845044"</f>
        <v>00845044</v>
      </c>
    </row>
    <row r="3642" spans="1:2" x14ac:dyDescent="0.25">
      <c r="A3642" s="6">
        <v>3637</v>
      </c>
      <c r="B3642" s="6" t="str">
        <f>"00845073"</f>
        <v>00845073</v>
      </c>
    </row>
    <row r="3643" spans="1:2" x14ac:dyDescent="0.25">
      <c r="A3643" s="6">
        <v>3638</v>
      </c>
      <c r="B3643" s="6" t="str">
        <f>"00845106"</f>
        <v>00845106</v>
      </c>
    </row>
    <row r="3644" spans="1:2" x14ac:dyDescent="0.25">
      <c r="A3644" s="6">
        <v>3639</v>
      </c>
      <c r="B3644" s="6" t="str">
        <f>"00845128"</f>
        <v>00845128</v>
      </c>
    </row>
    <row r="3645" spans="1:2" x14ac:dyDescent="0.25">
      <c r="A3645" s="6">
        <v>3640</v>
      </c>
      <c r="B3645" s="6" t="str">
        <f>"00845129"</f>
        <v>00845129</v>
      </c>
    </row>
    <row r="3646" spans="1:2" x14ac:dyDescent="0.25">
      <c r="A3646" s="6">
        <v>3641</v>
      </c>
      <c r="B3646" s="6" t="str">
        <f>"00845155"</f>
        <v>00845155</v>
      </c>
    </row>
    <row r="3647" spans="1:2" x14ac:dyDescent="0.25">
      <c r="A3647" s="6">
        <v>3642</v>
      </c>
      <c r="B3647" s="6" t="str">
        <f>"00845164"</f>
        <v>00845164</v>
      </c>
    </row>
    <row r="3648" spans="1:2" x14ac:dyDescent="0.25">
      <c r="A3648" s="6">
        <v>3643</v>
      </c>
      <c r="B3648" s="6" t="str">
        <f>"00845190"</f>
        <v>00845190</v>
      </c>
    </row>
    <row r="3649" spans="1:2" x14ac:dyDescent="0.25">
      <c r="A3649" s="6">
        <v>3644</v>
      </c>
      <c r="B3649" s="6" t="str">
        <f>"00845192"</f>
        <v>00845192</v>
      </c>
    </row>
    <row r="3650" spans="1:2" x14ac:dyDescent="0.25">
      <c r="A3650" s="6">
        <v>3645</v>
      </c>
      <c r="B3650" s="6" t="str">
        <f>"00845208"</f>
        <v>00845208</v>
      </c>
    </row>
    <row r="3651" spans="1:2" x14ac:dyDescent="0.25">
      <c r="A3651" s="6">
        <v>3646</v>
      </c>
      <c r="B3651" s="6" t="str">
        <f>"00845233"</f>
        <v>00845233</v>
      </c>
    </row>
    <row r="3652" spans="1:2" x14ac:dyDescent="0.25">
      <c r="A3652" s="6">
        <v>3647</v>
      </c>
      <c r="B3652" s="6" t="str">
        <f>"00845234"</f>
        <v>00845234</v>
      </c>
    </row>
    <row r="3653" spans="1:2" x14ac:dyDescent="0.25">
      <c r="A3653" s="6">
        <v>3648</v>
      </c>
      <c r="B3653" s="6" t="str">
        <f>"00845247"</f>
        <v>00845247</v>
      </c>
    </row>
    <row r="3654" spans="1:2" x14ac:dyDescent="0.25">
      <c r="A3654" s="6">
        <v>3649</v>
      </c>
      <c r="B3654" s="6" t="str">
        <f>"00845249"</f>
        <v>00845249</v>
      </c>
    </row>
    <row r="3655" spans="1:2" x14ac:dyDescent="0.25">
      <c r="A3655" s="6">
        <v>3650</v>
      </c>
      <c r="B3655" s="6" t="str">
        <f>"00845250"</f>
        <v>00845250</v>
      </c>
    </row>
    <row r="3656" spans="1:2" x14ac:dyDescent="0.25">
      <c r="A3656" s="6">
        <v>3651</v>
      </c>
      <c r="B3656" s="6" t="str">
        <f>"00845254"</f>
        <v>00845254</v>
      </c>
    </row>
    <row r="3657" spans="1:2" x14ac:dyDescent="0.25">
      <c r="A3657" s="6">
        <v>3652</v>
      </c>
      <c r="B3657" s="6" t="str">
        <f>"00845276"</f>
        <v>00845276</v>
      </c>
    </row>
    <row r="3658" spans="1:2" x14ac:dyDescent="0.25">
      <c r="A3658" s="6">
        <v>3653</v>
      </c>
      <c r="B3658" s="6" t="str">
        <f>"00845288"</f>
        <v>00845288</v>
      </c>
    </row>
    <row r="3659" spans="1:2" x14ac:dyDescent="0.25">
      <c r="A3659" s="6">
        <v>3654</v>
      </c>
      <c r="B3659" s="6" t="str">
        <f>"00845298"</f>
        <v>00845298</v>
      </c>
    </row>
    <row r="3660" spans="1:2" x14ac:dyDescent="0.25">
      <c r="A3660" s="6">
        <v>3655</v>
      </c>
      <c r="B3660" s="6" t="str">
        <f>"00845301"</f>
        <v>00845301</v>
      </c>
    </row>
    <row r="3661" spans="1:2" x14ac:dyDescent="0.25">
      <c r="A3661" s="6">
        <v>3656</v>
      </c>
      <c r="B3661" s="6" t="str">
        <f>"00845306"</f>
        <v>00845306</v>
      </c>
    </row>
    <row r="3662" spans="1:2" x14ac:dyDescent="0.25">
      <c r="A3662" s="6">
        <v>3657</v>
      </c>
      <c r="B3662" s="6" t="str">
        <f>"00845314"</f>
        <v>00845314</v>
      </c>
    </row>
    <row r="3663" spans="1:2" x14ac:dyDescent="0.25">
      <c r="A3663" s="6">
        <v>3658</v>
      </c>
      <c r="B3663" s="6" t="str">
        <f>"00845341"</f>
        <v>00845341</v>
      </c>
    </row>
    <row r="3664" spans="1:2" x14ac:dyDescent="0.25">
      <c r="A3664" s="6">
        <v>3659</v>
      </c>
      <c r="B3664" s="6" t="str">
        <f>"00845342"</f>
        <v>00845342</v>
      </c>
    </row>
    <row r="3665" spans="1:2" x14ac:dyDescent="0.25">
      <c r="A3665" s="6">
        <v>3660</v>
      </c>
      <c r="B3665" s="6" t="str">
        <f>"00845357"</f>
        <v>00845357</v>
      </c>
    </row>
    <row r="3666" spans="1:2" x14ac:dyDescent="0.25">
      <c r="A3666" s="6">
        <v>3661</v>
      </c>
      <c r="B3666" s="6" t="str">
        <f>"00845372"</f>
        <v>00845372</v>
      </c>
    </row>
    <row r="3667" spans="1:2" x14ac:dyDescent="0.25">
      <c r="A3667" s="6">
        <v>3662</v>
      </c>
      <c r="B3667" s="6" t="str">
        <f>"00845379"</f>
        <v>00845379</v>
      </c>
    </row>
    <row r="3668" spans="1:2" x14ac:dyDescent="0.25">
      <c r="A3668" s="6">
        <v>3663</v>
      </c>
      <c r="B3668" s="6" t="str">
        <f>"00845417"</f>
        <v>00845417</v>
      </c>
    </row>
    <row r="3669" spans="1:2" x14ac:dyDescent="0.25">
      <c r="A3669" s="6">
        <v>3664</v>
      </c>
      <c r="B3669" s="6" t="str">
        <f>"00845426"</f>
        <v>00845426</v>
      </c>
    </row>
    <row r="3670" spans="1:2" x14ac:dyDescent="0.25">
      <c r="A3670" s="6">
        <v>3665</v>
      </c>
      <c r="B3670" s="6" t="str">
        <f>"00845429"</f>
        <v>00845429</v>
      </c>
    </row>
    <row r="3671" spans="1:2" x14ac:dyDescent="0.25">
      <c r="A3671" s="6">
        <v>3666</v>
      </c>
      <c r="B3671" s="6" t="str">
        <f>"00845441"</f>
        <v>00845441</v>
      </c>
    </row>
    <row r="3672" spans="1:2" x14ac:dyDescent="0.25">
      <c r="A3672" s="6">
        <v>3667</v>
      </c>
      <c r="B3672" s="6" t="str">
        <f>"00845448"</f>
        <v>00845448</v>
      </c>
    </row>
    <row r="3673" spans="1:2" x14ac:dyDescent="0.25">
      <c r="A3673" s="6">
        <v>3668</v>
      </c>
      <c r="B3673" s="6" t="str">
        <f>"00845488"</f>
        <v>00845488</v>
      </c>
    </row>
    <row r="3674" spans="1:2" x14ac:dyDescent="0.25">
      <c r="A3674" s="6">
        <v>3669</v>
      </c>
      <c r="B3674" s="6" t="str">
        <f>"00845513"</f>
        <v>00845513</v>
      </c>
    </row>
    <row r="3675" spans="1:2" x14ac:dyDescent="0.25">
      <c r="A3675" s="6">
        <v>3670</v>
      </c>
      <c r="B3675" s="6" t="str">
        <f>"00845583"</f>
        <v>00845583</v>
      </c>
    </row>
    <row r="3676" spans="1:2" x14ac:dyDescent="0.25">
      <c r="A3676" s="6">
        <v>3671</v>
      </c>
      <c r="B3676" s="6" t="str">
        <f>"00845598"</f>
        <v>00845598</v>
      </c>
    </row>
    <row r="3677" spans="1:2" x14ac:dyDescent="0.25">
      <c r="A3677" s="6">
        <v>3672</v>
      </c>
      <c r="B3677" s="6" t="str">
        <f>"00845659"</f>
        <v>00845659</v>
      </c>
    </row>
    <row r="3678" spans="1:2" x14ac:dyDescent="0.25">
      <c r="A3678" s="6">
        <v>3673</v>
      </c>
      <c r="B3678" s="6" t="str">
        <f>"00845671"</f>
        <v>00845671</v>
      </c>
    </row>
    <row r="3679" spans="1:2" x14ac:dyDescent="0.25">
      <c r="A3679" s="6">
        <v>3674</v>
      </c>
      <c r="B3679" s="6" t="str">
        <f>"00845672"</f>
        <v>00845672</v>
      </c>
    </row>
    <row r="3680" spans="1:2" x14ac:dyDescent="0.25">
      <c r="A3680" s="6">
        <v>3675</v>
      </c>
      <c r="B3680" s="6" t="str">
        <f>"00845684"</f>
        <v>00845684</v>
      </c>
    </row>
    <row r="3681" spans="1:2" x14ac:dyDescent="0.25">
      <c r="A3681" s="6">
        <v>3676</v>
      </c>
      <c r="B3681" s="6" t="str">
        <f>"00845692"</f>
        <v>00845692</v>
      </c>
    </row>
    <row r="3682" spans="1:2" x14ac:dyDescent="0.25">
      <c r="A3682" s="6">
        <v>3677</v>
      </c>
      <c r="B3682" s="6" t="str">
        <f>"00845696"</f>
        <v>00845696</v>
      </c>
    </row>
    <row r="3683" spans="1:2" x14ac:dyDescent="0.25">
      <c r="A3683" s="6">
        <v>3678</v>
      </c>
      <c r="B3683" s="6" t="str">
        <f>"00845699"</f>
        <v>00845699</v>
      </c>
    </row>
    <row r="3684" spans="1:2" x14ac:dyDescent="0.25">
      <c r="A3684" s="6">
        <v>3679</v>
      </c>
      <c r="B3684" s="6" t="str">
        <f>"00845709"</f>
        <v>00845709</v>
      </c>
    </row>
    <row r="3685" spans="1:2" x14ac:dyDescent="0.25">
      <c r="A3685" s="6">
        <v>3680</v>
      </c>
      <c r="B3685" s="6" t="str">
        <f>"00845719"</f>
        <v>00845719</v>
      </c>
    </row>
    <row r="3686" spans="1:2" x14ac:dyDescent="0.25">
      <c r="A3686" s="6">
        <v>3681</v>
      </c>
      <c r="B3686" s="6" t="str">
        <f>"00845736"</f>
        <v>00845736</v>
      </c>
    </row>
    <row r="3687" spans="1:2" x14ac:dyDescent="0.25">
      <c r="A3687" s="6">
        <v>3682</v>
      </c>
      <c r="B3687" s="6" t="str">
        <f>"00845750"</f>
        <v>00845750</v>
      </c>
    </row>
    <row r="3688" spans="1:2" x14ac:dyDescent="0.25">
      <c r="A3688" s="6">
        <v>3683</v>
      </c>
      <c r="B3688" s="6" t="str">
        <f>"00845752"</f>
        <v>00845752</v>
      </c>
    </row>
    <row r="3689" spans="1:2" x14ac:dyDescent="0.25">
      <c r="A3689" s="6">
        <v>3684</v>
      </c>
      <c r="B3689" s="6" t="str">
        <f>"00845754"</f>
        <v>00845754</v>
      </c>
    </row>
    <row r="3690" spans="1:2" x14ac:dyDescent="0.25">
      <c r="A3690" s="6">
        <v>3685</v>
      </c>
      <c r="B3690" s="6" t="str">
        <f>"00845758"</f>
        <v>00845758</v>
      </c>
    </row>
    <row r="3691" spans="1:2" x14ac:dyDescent="0.25">
      <c r="A3691" s="6">
        <v>3686</v>
      </c>
      <c r="B3691" s="6" t="str">
        <f>"00845761"</f>
        <v>00845761</v>
      </c>
    </row>
    <row r="3692" spans="1:2" x14ac:dyDescent="0.25">
      <c r="A3692" s="6">
        <v>3687</v>
      </c>
      <c r="B3692" s="6" t="str">
        <f>"00845767"</f>
        <v>00845767</v>
      </c>
    </row>
    <row r="3693" spans="1:2" x14ac:dyDescent="0.25">
      <c r="A3693" s="6">
        <v>3688</v>
      </c>
      <c r="B3693" s="6" t="str">
        <f>"00845769"</f>
        <v>00845769</v>
      </c>
    </row>
    <row r="3694" spans="1:2" x14ac:dyDescent="0.25">
      <c r="A3694" s="6">
        <v>3689</v>
      </c>
      <c r="B3694" s="6" t="str">
        <f>"00845770"</f>
        <v>00845770</v>
      </c>
    </row>
    <row r="3695" spans="1:2" x14ac:dyDescent="0.25">
      <c r="A3695" s="6">
        <v>3690</v>
      </c>
      <c r="B3695" s="6" t="str">
        <f>"00845789"</f>
        <v>00845789</v>
      </c>
    </row>
    <row r="3696" spans="1:2" x14ac:dyDescent="0.25">
      <c r="A3696" s="6">
        <v>3691</v>
      </c>
      <c r="B3696" s="6" t="str">
        <f>"00845797"</f>
        <v>00845797</v>
      </c>
    </row>
    <row r="3697" spans="1:2" x14ac:dyDescent="0.25">
      <c r="A3697" s="6">
        <v>3692</v>
      </c>
      <c r="B3697" s="6" t="str">
        <f>"00845836"</f>
        <v>00845836</v>
      </c>
    </row>
    <row r="3698" spans="1:2" x14ac:dyDescent="0.25">
      <c r="A3698" s="6">
        <v>3693</v>
      </c>
      <c r="B3698" s="6" t="str">
        <f>"00845849"</f>
        <v>00845849</v>
      </c>
    </row>
    <row r="3699" spans="1:2" x14ac:dyDescent="0.25">
      <c r="A3699" s="6">
        <v>3694</v>
      </c>
      <c r="B3699" s="6" t="str">
        <f>"00845869"</f>
        <v>00845869</v>
      </c>
    </row>
    <row r="3700" spans="1:2" x14ac:dyDescent="0.25">
      <c r="A3700" s="6">
        <v>3695</v>
      </c>
      <c r="B3700" s="6" t="str">
        <f>"00845870"</f>
        <v>00845870</v>
      </c>
    </row>
    <row r="3701" spans="1:2" x14ac:dyDescent="0.25">
      <c r="A3701" s="6">
        <v>3696</v>
      </c>
      <c r="B3701" s="6" t="str">
        <f>"00845871"</f>
        <v>00845871</v>
      </c>
    </row>
    <row r="3702" spans="1:2" x14ac:dyDescent="0.25">
      <c r="A3702" s="6">
        <v>3697</v>
      </c>
      <c r="B3702" s="6" t="str">
        <f>"00845874"</f>
        <v>00845874</v>
      </c>
    </row>
    <row r="3703" spans="1:2" x14ac:dyDescent="0.25">
      <c r="A3703" s="6">
        <v>3698</v>
      </c>
      <c r="B3703" s="6" t="str">
        <f>"00845877"</f>
        <v>00845877</v>
      </c>
    </row>
    <row r="3704" spans="1:2" x14ac:dyDescent="0.25">
      <c r="A3704" s="6">
        <v>3699</v>
      </c>
      <c r="B3704" s="6" t="str">
        <f>"00845889"</f>
        <v>00845889</v>
      </c>
    </row>
    <row r="3705" spans="1:2" x14ac:dyDescent="0.25">
      <c r="A3705" s="6">
        <v>3700</v>
      </c>
      <c r="B3705" s="6" t="str">
        <f>"00845899"</f>
        <v>00845899</v>
      </c>
    </row>
    <row r="3706" spans="1:2" x14ac:dyDescent="0.25">
      <c r="A3706" s="6">
        <v>3701</v>
      </c>
      <c r="B3706" s="6" t="str">
        <f>"00845916"</f>
        <v>00845916</v>
      </c>
    </row>
    <row r="3707" spans="1:2" x14ac:dyDescent="0.25">
      <c r="A3707" s="6">
        <v>3702</v>
      </c>
      <c r="B3707" s="6" t="str">
        <f>"00845918"</f>
        <v>00845918</v>
      </c>
    </row>
    <row r="3708" spans="1:2" x14ac:dyDescent="0.25">
      <c r="A3708" s="6">
        <v>3703</v>
      </c>
      <c r="B3708" s="6" t="str">
        <f>"00845929"</f>
        <v>00845929</v>
      </c>
    </row>
    <row r="3709" spans="1:2" x14ac:dyDescent="0.25">
      <c r="A3709" s="6">
        <v>3704</v>
      </c>
      <c r="B3709" s="6" t="str">
        <f>"00845934"</f>
        <v>00845934</v>
      </c>
    </row>
    <row r="3710" spans="1:2" x14ac:dyDescent="0.25">
      <c r="A3710" s="6">
        <v>3705</v>
      </c>
      <c r="B3710" s="6" t="str">
        <f>"00845981"</f>
        <v>00845981</v>
      </c>
    </row>
    <row r="3711" spans="1:2" x14ac:dyDescent="0.25">
      <c r="A3711" s="6">
        <v>3706</v>
      </c>
      <c r="B3711" s="6" t="str">
        <f>"00846022"</f>
        <v>00846022</v>
      </c>
    </row>
    <row r="3712" spans="1:2" x14ac:dyDescent="0.25">
      <c r="A3712" s="6">
        <v>3707</v>
      </c>
      <c r="B3712" s="6" t="str">
        <f>"00846030"</f>
        <v>00846030</v>
      </c>
    </row>
    <row r="3713" spans="1:2" x14ac:dyDescent="0.25">
      <c r="A3713" s="6">
        <v>3708</v>
      </c>
      <c r="B3713" s="6" t="str">
        <f>"00846036"</f>
        <v>00846036</v>
      </c>
    </row>
    <row r="3714" spans="1:2" x14ac:dyDescent="0.25">
      <c r="A3714" s="6">
        <v>3709</v>
      </c>
      <c r="B3714" s="6" t="str">
        <f>"00846043"</f>
        <v>00846043</v>
      </c>
    </row>
    <row r="3715" spans="1:2" x14ac:dyDescent="0.25">
      <c r="A3715" s="6">
        <v>3710</v>
      </c>
      <c r="B3715" s="6" t="str">
        <f>"00846049"</f>
        <v>00846049</v>
      </c>
    </row>
    <row r="3716" spans="1:2" x14ac:dyDescent="0.25">
      <c r="A3716" s="6">
        <v>3711</v>
      </c>
      <c r="B3716" s="6" t="str">
        <f>"00846055"</f>
        <v>00846055</v>
      </c>
    </row>
    <row r="3717" spans="1:2" x14ac:dyDescent="0.25">
      <c r="A3717" s="6">
        <v>3712</v>
      </c>
      <c r="B3717" s="6" t="str">
        <f>"00846064"</f>
        <v>00846064</v>
      </c>
    </row>
    <row r="3718" spans="1:2" x14ac:dyDescent="0.25">
      <c r="A3718" s="6">
        <v>3713</v>
      </c>
      <c r="B3718" s="6" t="str">
        <f>"00846066"</f>
        <v>00846066</v>
      </c>
    </row>
    <row r="3719" spans="1:2" x14ac:dyDescent="0.25">
      <c r="A3719" s="6">
        <v>3714</v>
      </c>
      <c r="B3719" s="6" t="str">
        <f>"00846067"</f>
        <v>00846067</v>
      </c>
    </row>
    <row r="3720" spans="1:2" x14ac:dyDescent="0.25">
      <c r="A3720" s="6">
        <v>3715</v>
      </c>
      <c r="B3720" s="6" t="str">
        <f>"00846074"</f>
        <v>00846074</v>
      </c>
    </row>
    <row r="3721" spans="1:2" x14ac:dyDescent="0.25">
      <c r="A3721" s="6">
        <v>3716</v>
      </c>
      <c r="B3721" s="6" t="str">
        <f>"00846076"</f>
        <v>00846076</v>
      </c>
    </row>
    <row r="3722" spans="1:2" x14ac:dyDescent="0.25">
      <c r="A3722" s="6">
        <v>3717</v>
      </c>
      <c r="B3722" s="6" t="str">
        <f>"00846087"</f>
        <v>00846087</v>
      </c>
    </row>
    <row r="3723" spans="1:2" x14ac:dyDescent="0.25">
      <c r="A3723" s="6">
        <v>3718</v>
      </c>
      <c r="B3723" s="6" t="str">
        <f>"00846099"</f>
        <v>00846099</v>
      </c>
    </row>
    <row r="3724" spans="1:2" x14ac:dyDescent="0.25">
      <c r="A3724" s="6">
        <v>3719</v>
      </c>
      <c r="B3724" s="6" t="str">
        <f>"00846102"</f>
        <v>00846102</v>
      </c>
    </row>
    <row r="3725" spans="1:2" x14ac:dyDescent="0.25">
      <c r="A3725" s="6">
        <v>3720</v>
      </c>
      <c r="B3725" s="6" t="str">
        <f>"00846108"</f>
        <v>00846108</v>
      </c>
    </row>
    <row r="3726" spans="1:2" x14ac:dyDescent="0.25">
      <c r="A3726" s="6">
        <v>3721</v>
      </c>
      <c r="B3726" s="6" t="str">
        <f>"00846113"</f>
        <v>00846113</v>
      </c>
    </row>
    <row r="3727" spans="1:2" x14ac:dyDescent="0.25">
      <c r="A3727" s="6">
        <v>3722</v>
      </c>
      <c r="B3727" s="6" t="str">
        <f>"00846115"</f>
        <v>00846115</v>
      </c>
    </row>
    <row r="3728" spans="1:2" x14ac:dyDescent="0.25">
      <c r="A3728" s="6">
        <v>3723</v>
      </c>
      <c r="B3728" s="6" t="str">
        <f>"00846120"</f>
        <v>00846120</v>
      </c>
    </row>
    <row r="3729" spans="1:2" x14ac:dyDescent="0.25">
      <c r="A3729" s="6">
        <v>3724</v>
      </c>
      <c r="B3729" s="6" t="str">
        <f>"00846179"</f>
        <v>00846179</v>
      </c>
    </row>
    <row r="3730" spans="1:2" x14ac:dyDescent="0.25">
      <c r="A3730" s="6">
        <v>3725</v>
      </c>
      <c r="B3730" s="6" t="str">
        <f>"00846186"</f>
        <v>00846186</v>
      </c>
    </row>
    <row r="3731" spans="1:2" x14ac:dyDescent="0.25">
      <c r="A3731" s="6">
        <v>3726</v>
      </c>
      <c r="B3731" s="6" t="str">
        <f>"00846272"</f>
        <v>00846272</v>
      </c>
    </row>
    <row r="3732" spans="1:2" x14ac:dyDescent="0.25">
      <c r="A3732" s="6">
        <v>3727</v>
      </c>
      <c r="B3732" s="6" t="str">
        <f>"00846273"</f>
        <v>00846273</v>
      </c>
    </row>
    <row r="3733" spans="1:2" x14ac:dyDescent="0.25">
      <c r="A3733" s="6">
        <v>3728</v>
      </c>
      <c r="B3733" s="6" t="str">
        <f>"00846315"</f>
        <v>00846315</v>
      </c>
    </row>
    <row r="3734" spans="1:2" x14ac:dyDescent="0.25">
      <c r="A3734" s="6">
        <v>3729</v>
      </c>
      <c r="B3734" s="6" t="str">
        <f>"00846318"</f>
        <v>00846318</v>
      </c>
    </row>
    <row r="3735" spans="1:2" x14ac:dyDescent="0.25">
      <c r="A3735" s="6">
        <v>3730</v>
      </c>
      <c r="B3735" s="6" t="str">
        <f>"00846324"</f>
        <v>00846324</v>
      </c>
    </row>
    <row r="3736" spans="1:2" x14ac:dyDescent="0.25">
      <c r="A3736" s="6">
        <v>3731</v>
      </c>
      <c r="B3736" s="6" t="str">
        <f>"00846371"</f>
        <v>00846371</v>
      </c>
    </row>
    <row r="3737" spans="1:2" x14ac:dyDescent="0.25">
      <c r="A3737" s="6">
        <v>3732</v>
      </c>
      <c r="B3737" s="6" t="str">
        <f>"00846395"</f>
        <v>00846395</v>
      </c>
    </row>
    <row r="3738" spans="1:2" x14ac:dyDescent="0.25">
      <c r="A3738" s="6">
        <v>3733</v>
      </c>
      <c r="B3738" s="6" t="str">
        <f>"00846400"</f>
        <v>00846400</v>
      </c>
    </row>
    <row r="3739" spans="1:2" x14ac:dyDescent="0.25">
      <c r="A3739" s="6">
        <v>3734</v>
      </c>
      <c r="B3739" s="6" t="str">
        <f>"00846414"</f>
        <v>00846414</v>
      </c>
    </row>
    <row r="3740" spans="1:2" x14ac:dyDescent="0.25">
      <c r="A3740" s="6">
        <v>3735</v>
      </c>
      <c r="B3740" s="6" t="str">
        <f>"00846417"</f>
        <v>00846417</v>
      </c>
    </row>
    <row r="3741" spans="1:2" x14ac:dyDescent="0.25">
      <c r="A3741" s="6">
        <v>3736</v>
      </c>
      <c r="B3741" s="6" t="str">
        <f>"00846435"</f>
        <v>00846435</v>
      </c>
    </row>
    <row r="3742" spans="1:2" x14ac:dyDescent="0.25">
      <c r="A3742" s="6">
        <v>3737</v>
      </c>
      <c r="B3742" s="6" t="str">
        <f>"00846471"</f>
        <v>00846471</v>
      </c>
    </row>
    <row r="3743" spans="1:2" x14ac:dyDescent="0.25">
      <c r="A3743" s="6">
        <v>3738</v>
      </c>
      <c r="B3743" s="6" t="str">
        <f>"00846491"</f>
        <v>00846491</v>
      </c>
    </row>
    <row r="3744" spans="1:2" x14ac:dyDescent="0.25">
      <c r="A3744" s="6">
        <v>3739</v>
      </c>
      <c r="B3744" s="6" t="str">
        <f>"00846510"</f>
        <v>00846510</v>
      </c>
    </row>
    <row r="3745" spans="1:2" x14ac:dyDescent="0.25">
      <c r="A3745" s="6">
        <v>3740</v>
      </c>
      <c r="B3745" s="6" t="str">
        <f>"00846537"</f>
        <v>00846537</v>
      </c>
    </row>
    <row r="3746" spans="1:2" x14ac:dyDescent="0.25">
      <c r="A3746" s="6">
        <v>3741</v>
      </c>
      <c r="B3746" s="6" t="str">
        <f>"00846547"</f>
        <v>00846547</v>
      </c>
    </row>
    <row r="3747" spans="1:2" x14ac:dyDescent="0.25">
      <c r="A3747" s="6">
        <v>3742</v>
      </c>
      <c r="B3747" s="6" t="str">
        <f>"00846557"</f>
        <v>00846557</v>
      </c>
    </row>
    <row r="3748" spans="1:2" x14ac:dyDescent="0.25">
      <c r="A3748" s="6">
        <v>3743</v>
      </c>
      <c r="B3748" s="6" t="str">
        <f>"00846578"</f>
        <v>00846578</v>
      </c>
    </row>
    <row r="3749" spans="1:2" x14ac:dyDescent="0.25">
      <c r="A3749" s="6">
        <v>3744</v>
      </c>
      <c r="B3749" s="6" t="str">
        <f>"00846593"</f>
        <v>00846593</v>
      </c>
    </row>
    <row r="3750" spans="1:2" x14ac:dyDescent="0.25">
      <c r="A3750" s="6">
        <v>3745</v>
      </c>
      <c r="B3750" s="6" t="str">
        <f>"00846600"</f>
        <v>00846600</v>
      </c>
    </row>
    <row r="3751" spans="1:2" x14ac:dyDescent="0.25">
      <c r="A3751" s="6">
        <v>3746</v>
      </c>
      <c r="B3751" s="6" t="str">
        <f>"00846616"</f>
        <v>00846616</v>
      </c>
    </row>
    <row r="3752" spans="1:2" x14ac:dyDescent="0.25">
      <c r="A3752" s="6">
        <v>3747</v>
      </c>
      <c r="B3752" s="6" t="str">
        <f>"00846627"</f>
        <v>00846627</v>
      </c>
    </row>
    <row r="3753" spans="1:2" x14ac:dyDescent="0.25">
      <c r="A3753" s="6">
        <v>3748</v>
      </c>
      <c r="B3753" s="6" t="str">
        <f>"00846635"</f>
        <v>00846635</v>
      </c>
    </row>
    <row r="3754" spans="1:2" x14ac:dyDescent="0.25">
      <c r="A3754" s="6">
        <v>3749</v>
      </c>
      <c r="B3754" s="6" t="str">
        <f>"00846636"</f>
        <v>00846636</v>
      </c>
    </row>
    <row r="3755" spans="1:2" x14ac:dyDescent="0.25">
      <c r="A3755" s="6">
        <v>3750</v>
      </c>
      <c r="B3755" s="6" t="str">
        <f>"00846670"</f>
        <v>00846670</v>
      </c>
    </row>
    <row r="3756" spans="1:2" x14ac:dyDescent="0.25">
      <c r="A3756" s="6">
        <v>3751</v>
      </c>
      <c r="B3756" s="6" t="str">
        <f>"00846679"</f>
        <v>00846679</v>
      </c>
    </row>
    <row r="3757" spans="1:2" x14ac:dyDescent="0.25">
      <c r="A3757" s="6">
        <v>3752</v>
      </c>
      <c r="B3757" s="6" t="str">
        <f>"00846692"</f>
        <v>00846692</v>
      </c>
    </row>
    <row r="3758" spans="1:2" x14ac:dyDescent="0.25">
      <c r="A3758" s="6">
        <v>3753</v>
      </c>
      <c r="B3758" s="6" t="str">
        <f>"00846699"</f>
        <v>00846699</v>
      </c>
    </row>
    <row r="3759" spans="1:2" x14ac:dyDescent="0.25">
      <c r="A3759" s="6">
        <v>3754</v>
      </c>
      <c r="B3759" s="6" t="str">
        <f>"00846704"</f>
        <v>00846704</v>
      </c>
    </row>
    <row r="3760" spans="1:2" x14ac:dyDescent="0.25">
      <c r="A3760" s="6">
        <v>3755</v>
      </c>
      <c r="B3760" s="6" t="str">
        <f>"00846708"</f>
        <v>00846708</v>
      </c>
    </row>
    <row r="3761" spans="1:2" x14ac:dyDescent="0.25">
      <c r="A3761" s="6">
        <v>3756</v>
      </c>
      <c r="B3761" s="6" t="str">
        <f>"00846717"</f>
        <v>00846717</v>
      </c>
    </row>
    <row r="3762" spans="1:2" x14ac:dyDescent="0.25">
      <c r="A3762" s="6">
        <v>3757</v>
      </c>
      <c r="B3762" s="6" t="str">
        <f>"00846718"</f>
        <v>00846718</v>
      </c>
    </row>
    <row r="3763" spans="1:2" x14ac:dyDescent="0.25">
      <c r="A3763" s="6">
        <v>3758</v>
      </c>
      <c r="B3763" s="6" t="str">
        <f>"00846727"</f>
        <v>00846727</v>
      </c>
    </row>
    <row r="3764" spans="1:2" x14ac:dyDescent="0.25">
      <c r="A3764" s="6">
        <v>3759</v>
      </c>
      <c r="B3764" s="6" t="str">
        <f>"00846729"</f>
        <v>00846729</v>
      </c>
    </row>
    <row r="3765" spans="1:2" x14ac:dyDescent="0.25">
      <c r="A3765" s="6">
        <v>3760</v>
      </c>
      <c r="B3765" s="6" t="str">
        <f>"00846734"</f>
        <v>00846734</v>
      </c>
    </row>
    <row r="3766" spans="1:2" x14ac:dyDescent="0.25">
      <c r="A3766" s="6">
        <v>3761</v>
      </c>
      <c r="B3766" s="6" t="str">
        <f>"00846750"</f>
        <v>00846750</v>
      </c>
    </row>
    <row r="3767" spans="1:2" x14ac:dyDescent="0.25">
      <c r="A3767" s="6">
        <v>3762</v>
      </c>
      <c r="B3767" s="6" t="str">
        <f>"00846778"</f>
        <v>00846778</v>
      </c>
    </row>
    <row r="3768" spans="1:2" x14ac:dyDescent="0.25">
      <c r="A3768" s="6">
        <v>3763</v>
      </c>
      <c r="B3768" s="6" t="str">
        <f>"00846798"</f>
        <v>00846798</v>
      </c>
    </row>
    <row r="3769" spans="1:2" x14ac:dyDescent="0.25">
      <c r="A3769" s="6">
        <v>3764</v>
      </c>
      <c r="B3769" s="6" t="str">
        <f>"00846801"</f>
        <v>00846801</v>
      </c>
    </row>
    <row r="3770" spans="1:2" x14ac:dyDescent="0.25">
      <c r="A3770" s="6">
        <v>3765</v>
      </c>
      <c r="B3770" s="6" t="str">
        <f>"00846829"</f>
        <v>00846829</v>
      </c>
    </row>
    <row r="3771" spans="1:2" x14ac:dyDescent="0.25">
      <c r="A3771" s="6">
        <v>3766</v>
      </c>
      <c r="B3771" s="6" t="str">
        <f>"00846832"</f>
        <v>00846832</v>
      </c>
    </row>
    <row r="3772" spans="1:2" x14ac:dyDescent="0.25">
      <c r="A3772" s="6">
        <v>3767</v>
      </c>
      <c r="B3772" s="6" t="str">
        <f>"00846839"</f>
        <v>00846839</v>
      </c>
    </row>
    <row r="3773" spans="1:2" x14ac:dyDescent="0.25">
      <c r="A3773" s="6">
        <v>3768</v>
      </c>
      <c r="B3773" s="6" t="str">
        <f>"00846858"</f>
        <v>00846858</v>
      </c>
    </row>
    <row r="3774" spans="1:2" x14ac:dyDescent="0.25">
      <c r="A3774" s="6">
        <v>3769</v>
      </c>
      <c r="B3774" s="6" t="str">
        <f>"00846867"</f>
        <v>00846867</v>
      </c>
    </row>
    <row r="3775" spans="1:2" x14ac:dyDescent="0.25">
      <c r="A3775" s="6">
        <v>3770</v>
      </c>
      <c r="B3775" s="6" t="str">
        <f>"00846868"</f>
        <v>00846868</v>
      </c>
    </row>
    <row r="3776" spans="1:2" x14ac:dyDescent="0.25">
      <c r="A3776" s="6">
        <v>3771</v>
      </c>
      <c r="B3776" s="6" t="str">
        <f>"00846870"</f>
        <v>00846870</v>
      </c>
    </row>
    <row r="3777" spans="1:2" x14ac:dyDescent="0.25">
      <c r="A3777" s="6">
        <v>3772</v>
      </c>
      <c r="B3777" s="6" t="str">
        <f>"00846873"</f>
        <v>00846873</v>
      </c>
    </row>
    <row r="3778" spans="1:2" x14ac:dyDescent="0.25">
      <c r="A3778" s="6">
        <v>3773</v>
      </c>
      <c r="B3778" s="6" t="str">
        <f>"00846917"</f>
        <v>00846917</v>
      </c>
    </row>
    <row r="3779" spans="1:2" x14ac:dyDescent="0.25">
      <c r="A3779" s="6">
        <v>3774</v>
      </c>
      <c r="B3779" s="6" t="str">
        <f>"00846927"</f>
        <v>00846927</v>
      </c>
    </row>
    <row r="3780" spans="1:2" x14ac:dyDescent="0.25">
      <c r="A3780" s="6">
        <v>3775</v>
      </c>
      <c r="B3780" s="6" t="str">
        <f>"00846937"</f>
        <v>00846937</v>
      </c>
    </row>
    <row r="3781" spans="1:2" x14ac:dyDescent="0.25">
      <c r="A3781" s="6">
        <v>3776</v>
      </c>
      <c r="B3781" s="6" t="str">
        <f>"00846943"</f>
        <v>00846943</v>
      </c>
    </row>
    <row r="3782" spans="1:2" x14ac:dyDescent="0.25">
      <c r="A3782" s="6">
        <v>3777</v>
      </c>
      <c r="B3782" s="6" t="str">
        <f>"00846951"</f>
        <v>00846951</v>
      </c>
    </row>
    <row r="3783" spans="1:2" x14ac:dyDescent="0.25">
      <c r="A3783" s="6">
        <v>3778</v>
      </c>
      <c r="B3783" s="6" t="str">
        <f>"00846964"</f>
        <v>00846964</v>
      </c>
    </row>
    <row r="3784" spans="1:2" x14ac:dyDescent="0.25">
      <c r="A3784" s="6">
        <v>3779</v>
      </c>
      <c r="B3784" s="6" t="str">
        <f>"00846966"</f>
        <v>00846966</v>
      </c>
    </row>
    <row r="3785" spans="1:2" x14ac:dyDescent="0.25">
      <c r="A3785" s="6">
        <v>3780</v>
      </c>
      <c r="B3785" s="6" t="str">
        <f>"00846970"</f>
        <v>00846970</v>
      </c>
    </row>
    <row r="3786" spans="1:2" x14ac:dyDescent="0.25">
      <c r="A3786" s="6">
        <v>3781</v>
      </c>
      <c r="B3786" s="6" t="str">
        <f>"00846974"</f>
        <v>00846974</v>
      </c>
    </row>
    <row r="3787" spans="1:2" x14ac:dyDescent="0.25">
      <c r="A3787" s="6">
        <v>3782</v>
      </c>
      <c r="B3787" s="6" t="str">
        <f>"00846977"</f>
        <v>00846977</v>
      </c>
    </row>
    <row r="3788" spans="1:2" x14ac:dyDescent="0.25">
      <c r="A3788" s="6">
        <v>3783</v>
      </c>
      <c r="B3788" s="6" t="str">
        <f>"00847014"</f>
        <v>00847014</v>
      </c>
    </row>
    <row r="3789" spans="1:2" x14ac:dyDescent="0.25">
      <c r="A3789" s="6">
        <v>3784</v>
      </c>
      <c r="B3789" s="6" t="str">
        <f>"00847024"</f>
        <v>00847024</v>
      </c>
    </row>
    <row r="3790" spans="1:2" x14ac:dyDescent="0.25">
      <c r="A3790" s="6">
        <v>3785</v>
      </c>
      <c r="B3790" s="6" t="str">
        <f>"00847038"</f>
        <v>00847038</v>
      </c>
    </row>
    <row r="3791" spans="1:2" x14ac:dyDescent="0.25">
      <c r="A3791" s="6">
        <v>3786</v>
      </c>
      <c r="B3791" s="6" t="str">
        <f>"00847066"</f>
        <v>00847066</v>
      </c>
    </row>
    <row r="3792" spans="1:2" x14ac:dyDescent="0.25">
      <c r="A3792" s="6">
        <v>3787</v>
      </c>
      <c r="B3792" s="6" t="str">
        <f>"00847068"</f>
        <v>00847068</v>
      </c>
    </row>
    <row r="3793" spans="1:2" x14ac:dyDescent="0.25">
      <c r="A3793" s="6">
        <v>3788</v>
      </c>
      <c r="B3793" s="6" t="str">
        <f>"00847071"</f>
        <v>00847071</v>
      </c>
    </row>
    <row r="3794" spans="1:2" x14ac:dyDescent="0.25">
      <c r="A3794" s="6">
        <v>3789</v>
      </c>
      <c r="B3794" s="6" t="str">
        <f>"00847080"</f>
        <v>00847080</v>
      </c>
    </row>
    <row r="3795" spans="1:2" x14ac:dyDescent="0.25">
      <c r="A3795" s="6">
        <v>3790</v>
      </c>
      <c r="B3795" s="6" t="str">
        <f>"00847093"</f>
        <v>00847093</v>
      </c>
    </row>
    <row r="3796" spans="1:2" x14ac:dyDescent="0.25">
      <c r="A3796" s="6">
        <v>3791</v>
      </c>
      <c r="B3796" s="6" t="str">
        <f>"00847149"</f>
        <v>00847149</v>
      </c>
    </row>
    <row r="3797" spans="1:2" x14ac:dyDescent="0.25">
      <c r="A3797" s="6">
        <v>3792</v>
      </c>
      <c r="B3797" s="6" t="str">
        <f>"00847153"</f>
        <v>00847153</v>
      </c>
    </row>
    <row r="3798" spans="1:2" x14ac:dyDescent="0.25">
      <c r="A3798" s="6">
        <v>3793</v>
      </c>
      <c r="B3798" s="6" t="str">
        <f>"00847161"</f>
        <v>00847161</v>
      </c>
    </row>
    <row r="3799" spans="1:2" x14ac:dyDescent="0.25">
      <c r="A3799" s="6">
        <v>3794</v>
      </c>
      <c r="B3799" s="6" t="str">
        <f>"00847163"</f>
        <v>00847163</v>
      </c>
    </row>
    <row r="3800" spans="1:2" x14ac:dyDescent="0.25">
      <c r="A3800" s="6">
        <v>3795</v>
      </c>
      <c r="B3800" s="6" t="str">
        <f>"00847175"</f>
        <v>00847175</v>
      </c>
    </row>
    <row r="3801" spans="1:2" x14ac:dyDescent="0.25">
      <c r="A3801" s="6">
        <v>3796</v>
      </c>
      <c r="B3801" s="6" t="str">
        <f>"00847186"</f>
        <v>00847186</v>
      </c>
    </row>
    <row r="3802" spans="1:2" x14ac:dyDescent="0.25">
      <c r="A3802" s="6">
        <v>3797</v>
      </c>
      <c r="B3802" s="6" t="str">
        <f>"00847197"</f>
        <v>00847197</v>
      </c>
    </row>
    <row r="3803" spans="1:2" x14ac:dyDescent="0.25">
      <c r="A3803" s="6">
        <v>3798</v>
      </c>
      <c r="B3803" s="6" t="str">
        <f>"00847206"</f>
        <v>00847206</v>
      </c>
    </row>
    <row r="3804" spans="1:2" x14ac:dyDescent="0.25">
      <c r="A3804" s="6">
        <v>3799</v>
      </c>
      <c r="B3804" s="6" t="str">
        <f>"00847211"</f>
        <v>00847211</v>
      </c>
    </row>
    <row r="3805" spans="1:2" x14ac:dyDescent="0.25">
      <c r="A3805" s="6">
        <v>3800</v>
      </c>
      <c r="B3805" s="6" t="str">
        <f>"00847233"</f>
        <v>00847233</v>
      </c>
    </row>
    <row r="3806" spans="1:2" x14ac:dyDescent="0.25">
      <c r="A3806" s="6">
        <v>3801</v>
      </c>
      <c r="B3806" s="6" t="str">
        <f>"00847248"</f>
        <v>00847248</v>
      </c>
    </row>
    <row r="3807" spans="1:2" x14ac:dyDescent="0.25">
      <c r="A3807" s="6">
        <v>3802</v>
      </c>
      <c r="B3807" s="6" t="str">
        <f>"00847249"</f>
        <v>00847249</v>
      </c>
    </row>
    <row r="3808" spans="1:2" x14ac:dyDescent="0.25">
      <c r="A3808" s="6">
        <v>3803</v>
      </c>
      <c r="B3808" s="6" t="str">
        <f>"00847267"</f>
        <v>00847267</v>
      </c>
    </row>
    <row r="3809" spans="1:2" x14ac:dyDescent="0.25">
      <c r="A3809" s="6">
        <v>3804</v>
      </c>
      <c r="B3809" s="6" t="str">
        <f>"00847270"</f>
        <v>00847270</v>
      </c>
    </row>
    <row r="3810" spans="1:2" x14ac:dyDescent="0.25">
      <c r="A3810" s="6">
        <v>3805</v>
      </c>
      <c r="B3810" s="6" t="str">
        <f>"00847277"</f>
        <v>00847277</v>
      </c>
    </row>
    <row r="3811" spans="1:2" x14ac:dyDescent="0.25">
      <c r="A3811" s="6">
        <v>3806</v>
      </c>
      <c r="B3811" s="6" t="str">
        <f>"00847284"</f>
        <v>00847284</v>
      </c>
    </row>
    <row r="3812" spans="1:2" x14ac:dyDescent="0.25">
      <c r="A3812" s="6">
        <v>3807</v>
      </c>
      <c r="B3812" s="6" t="str">
        <f>"00847290"</f>
        <v>00847290</v>
      </c>
    </row>
    <row r="3813" spans="1:2" x14ac:dyDescent="0.25">
      <c r="A3813" s="6">
        <v>3808</v>
      </c>
      <c r="B3813" s="6" t="str">
        <f>"00847322"</f>
        <v>00847322</v>
      </c>
    </row>
    <row r="3814" spans="1:2" x14ac:dyDescent="0.25">
      <c r="A3814" s="6">
        <v>3809</v>
      </c>
      <c r="B3814" s="6" t="str">
        <f>"00847333"</f>
        <v>00847333</v>
      </c>
    </row>
    <row r="3815" spans="1:2" x14ac:dyDescent="0.25">
      <c r="A3815" s="6">
        <v>3810</v>
      </c>
      <c r="B3815" s="6" t="str">
        <f>"00847349"</f>
        <v>00847349</v>
      </c>
    </row>
    <row r="3816" spans="1:2" x14ac:dyDescent="0.25">
      <c r="A3816" s="6">
        <v>3811</v>
      </c>
      <c r="B3816" s="6" t="str">
        <f>"00847357"</f>
        <v>00847357</v>
      </c>
    </row>
    <row r="3817" spans="1:2" x14ac:dyDescent="0.25">
      <c r="A3817" s="6">
        <v>3812</v>
      </c>
      <c r="B3817" s="6" t="str">
        <f>"00847369"</f>
        <v>00847369</v>
      </c>
    </row>
    <row r="3818" spans="1:2" x14ac:dyDescent="0.25">
      <c r="A3818" s="6">
        <v>3813</v>
      </c>
      <c r="B3818" s="6" t="str">
        <f>"00847377"</f>
        <v>00847377</v>
      </c>
    </row>
    <row r="3819" spans="1:2" x14ac:dyDescent="0.25">
      <c r="A3819" s="6">
        <v>3814</v>
      </c>
      <c r="B3819" s="6" t="str">
        <f>"00847385"</f>
        <v>00847385</v>
      </c>
    </row>
    <row r="3820" spans="1:2" x14ac:dyDescent="0.25">
      <c r="A3820" s="6">
        <v>3815</v>
      </c>
      <c r="B3820" s="6" t="str">
        <f>"00847387"</f>
        <v>00847387</v>
      </c>
    </row>
    <row r="3821" spans="1:2" x14ac:dyDescent="0.25">
      <c r="A3821" s="6">
        <v>3816</v>
      </c>
      <c r="B3821" s="6" t="str">
        <f>"00847393"</f>
        <v>00847393</v>
      </c>
    </row>
    <row r="3822" spans="1:2" x14ac:dyDescent="0.25">
      <c r="A3822" s="6">
        <v>3817</v>
      </c>
      <c r="B3822" s="6" t="str">
        <f>"00847405"</f>
        <v>00847405</v>
      </c>
    </row>
    <row r="3823" spans="1:2" x14ac:dyDescent="0.25">
      <c r="A3823" s="6">
        <v>3818</v>
      </c>
      <c r="B3823" s="6" t="str">
        <f>"00847406"</f>
        <v>00847406</v>
      </c>
    </row>
    <row r="3824" spans="1:2" x14ac:dyDescent="0.25">
      <c r="A3824" s="6">
        <v>3819</v>
      </c>
      <c r="B3824" s="6" t="str">
        <f>"00847445"</f>
        <v>00847445</v>
      </c>
    </row>
    <row r="3825" spans="1:2" x14ac:dyDescent="0.25">
      <c r="A3825" s="6">
        <v>3820</v>
      </c>
      <c r="B3825" s="6" t="str">
        <f>"00847449"</f>
        <v>00847449</v>
      </c>
    </row>
    <row r="3826" spans="1:2" x14ac:dyDescent="0.25">
      <c r="A3826" s="6">
        <v>3821</v>
      </c>
      <c r="B3826" s="6" t="str">
        <f>"00847467"</f>
        <v>00847467</v>
      </c>
    </row>
    <row r="3827" spans="1:2" x14ac:dyDescent="0.25">
      <c r="A3827" s="6">
        <v>3822</v>
      </c>
      <c r="B3827" s="6" t="str">
        <f>"00847470"</f>
        <v>00847470</v>
      </c>
    </row>
    <row r="3828" spans="1:2" x14ac:dyDescent="0.25">
      <c r="A3828" s="6">
        <v>3823</v>
      </c>
      <c r="B3828" s="6" t="str">
        <f>"00847477"</f>
        <v>00847477</v>
      </c>
    </row>
    <row r="3829" spans="1:2" x14ac:dyDescent="0.25">
      <c r="A3829" s="6">
        <v>3824</v>
      </c>
      <c r="B3829" s="6" t="str">
        <f>"00847480"</f>
        <v>00847480</v>
      </c>
    </row>
    <row r="3830" spans="1:2" x14ac:dyDescent="0.25">
      <c r="A3830" s="6">
        <v>3825</v>
      </c>
      <c r="B3830" s="6" t="str">
        <f>"00847490"</f>
        <v>00847490</v>
      </c>
    </row>
    <row r="3831" spans="1:2" x14ac:dyDescent="0.25">
      <c r="A3831" s="6">
        <v>3826</v>
      </c>
      <c r="B3831" s="6" t="str">
        <f>"00847491"</f>
        <v>00847491</v>
      </c>
    </row>
    <row r="3832" spans="1:2" x14ac:dyDescent="0.25">
      <c r="A3832" s="6">
        <v>3827</v>
      </c>
      <c r="B3832" s="6" t="str">
        <f>"00847499"</f>
        <v>00847499</v>
      </c>
    </row>
    <row r="3833" spans="1:2" x14ac:dyDescent="0.25">
      <c r="A3833" s="6">
        <v>3828</v>
      </c>
      <c r="B3833" s="6" t="str">
        <f>"00847500"</f>
        <v>00847500</v>
      </c>
    </row>
    <row r="3834" spans="1:2" x14ac:dyDescent="0.25">
      <c r="A3834" s="6">
        <v>3829</v>
      </c>
      <c r="B3834" s="6" t="str">
        <f>"00847515"</f>
        <v>00847515</v>
      </c>
    </row>
    <row r="3835" spans="1:2" x14ac:dyDescent="0.25">
      <c r="A3835" s="6">
        <v>3830</v>
      </c>
      <c r="B3835" s="6" t="str">
        <f>"00847560"</f>
        <v>00847560</v>
      </c>
    </row>
    <row r="3836" spans="1:2" x14ac:dyDescent="0.25">
      <c r="A3836" s="6">
        <v>3831</v>
      </c>
      <c r="B3836" s="6" t="str">
        <f>"00847580"</f>
        <v>00847580</v>
      </c>
    </row>
    <row r="3837" spans="1:2" x14ac:dyDescent="0.25">
      <c r="A3837" s="6">
        <v>3832</v>
      </c>
      <c r="B3837" s="6" t="str">
        <f>"00847588"</f>
        <v>00847588</v>
      </c>
    </row>
    <row r="3838" spans="1:2" x14ac:dyDescent="0.25">
      <c r="A3838" s="6">
        <v>3833</v>
      </c>
      <c r="B3838" s="6" t="str">
        <f>"00847595"</f>
        <v>00847595</v>
      </c>
    </row>
    <row r="3839" spans="1:2" x14ac:dyDescent="0.25">
      <c r="A3839" s="6">
        <v>3834</v>
      </c>
      <c r="B3839" s="6" t="str">
        <f>"00847605"</f>
        <v>00847605</v>
      </c>
    </row>
    <row r="3840" spans="1:2" x14ac:dyDescent="0.25">
      <c r="A3840" s="6">
        <v>3835</v>
      </c>
      <c r="B3840" s="6" t="str">
        <f>"00847608"</f>
        <v>00847608</v>
      </c>
    </row>
    <row r="3841" spans="1:2" x14ac:dyDescent="0.25">
      <c r="A3841" s="6">
        <v>3836</v>
      </c>
      <c r="B3841" s="6" t="str">
        <f>"00847616"</f>
        <v>00847616</v>
      </c>
    </row>
    <row r="3842" spans="1:2" x14ac:dyDescent="0.25">
      <c r="A3842" s="6">
        <v>3837</v>
      </c>
      <c r="B3842" s="6" t="str">
        <f>"00847621"</f>
        <v>00847621</v>
      </c>
    </row>
    <row r="3843" spans="1:2" x14ac:dyDescent="0.25">
      <c r="A3843" s="6">
        <v>3838</v>
      </c>
      <c r="B3843" s="6" t="str">
        <f>"00847638"</f>
        <v>00847638</v>
      </c>
    </row>
    <row r="3844" spans="1:2" x14ac:dyDescent="0.25">
      <c r="A3844" s="6">
        <v>3839</v>
      </c>
      <c r="B3844" s="6" t="str">
        <f>"00847647"</f>
        <v>00847647</v>
      </c>
    </row>
    <row r="3845" spans="1:2" x14ac:dyDescent="0.25">
      <c r="A3845" s="6">
        <v>3840</v>
      </c>
      <c r="B3845" s="6" t="str">
        <f>"00847650"</f>
        <v>00847650</v>
      </c>
    </row>
    <row r="3846" spans="1:2" x14ac:dyDescent="0.25">
      <c r="A3846" s="6">
        <v>3841</v>
      </c>
      <c r="B3846" s="6" t="str">
        <f>"00847658"</f>
        <v>00847658</v>
      </c>
    </row>
    <row r="3847" spans="1:2" x14ac:dyDescent="0.25">
      <c r="A3847" s="6">
        <v>3842</v>
      </c>
      <c r="B3847" s="6" t="str">
        <f>"00847667"</f>
        <v>00847667</v>
      </c>
    </row>
    <row r="3848" spans="1:2" x14ac:dyDescent="0.25">
      <c r="A3848" s="6">
        <v>3843</v>
      </c>
      <c r="B3848" s="6" t="str">
        <f>"00847673"</f>
        <v>00847673</v>
      </c>
    </row>
    <row r="3849" spans="1:2" x14ac:dyDescent="0.25">
      <c r="A3849" s="6">
        <v>3844</v>
      </c>
      <c r="B3849" s="6" t="str">
        <f>"00847686"</f>
        <v>00847686</v>
      </c>
    </row>
    <row r="3850" spans="1:2" x14ac:dyDescent="0.25">
      <c r="A3850" s="6">
        <v>3845</v>
      </c>
      <c r="B3850" s="6" t="str">
        <f>"00847687"</f>
        <v>00847687</v>
      </c>
    </row>
    <row r="3851" spans="1:2" x14ac:dyDescent="0.25">
      <c r="A3851" s="6">
        <v>3846</v>
      </c>
      <c r="B3851" s="6" t="str">
        <f>"00847694"</f>
        <v>00847694</v>
      </c>
    </row>
    <row r="3852" spans="1:2" x14ac:dyDescent="0.25">
      <c r="A3852" s="6">
        <v>3847</v>
      </c>
      <c r="B3852" s="6" t="str">
        <f>"00847711"</f>
        <v>00847711</v>
      </c>
    </row>
    <row r="3853" spans="1:2" x14ac:dyDescent="0.25">
      <c r="A3853" s="6">
        <v>3848</v>
      </c>
      <c r="B3853" s="6" t="str">
        <f>"00847715"</f>
        <v>00847715</v>
      </c>
    </row>
    <row r="3854" spans="1:2" x14ac:dyDescent="0.25">
      <c r="A3854" s="6">
        <v>3849</v>
      </c>
      <c r="B3854" s="6" t="str">
        <f>"00847717"</f>
        <v>00847717</v>
      </c>
    </row>
    <row r="3855" spans="1:2" x14ac:dyDescent="0.25">
      <c r="A3855" s="6">
        <v>3850</v>
      </c>
      <c r="B3855" s="6" t="str">
        <f>"00847732"</f>
        <v>00847732</v>
      </c>
    </row>
    <row r="3856" spans="1:2" x14ac:dyDescent="0.25">
      <c r="A3856" s="6">
        <v>3851</v>
      </c>
      <c r="B3856" s="6" t="str">
        <f>"00847741"</f>
        <v>00847741</v>
      </c>
    </row>
    <row r="3857" spans="1:2" x14ac:dyDescent="0.25">
      <c r="A3857" s="6">
        <v>3852</v>
      </c>
      <c r="B3857" s="6" t="str">
        <f>"00847758"</f>
        <v>00847758</v>
      </c>
    </row>
    <row r="3858" spans="1:2" x14ac:dyDescent="0.25">
      <c r="A3858" s="6">
        <v>3853</v>
      </c>
      <c r="B3858" s="6" t="str">
        <f>"00847769"</f>
        <v>00847769</v>
      </c>
    </row>
    <row r="3859" spans="1:2" x14ac:dyDescent="0.25">
      <c r="A3859" s="6">
        <v>3854</v>
      </c>
      <c r="B3859" s="6" t="str">
        <f>"00847781"</f>
        <v>00847781</v>
      </c>
    </row>
    <row r="3860" spans="1:2" x14ac:dyDescent="0.25">
      <c r="A3860" s="6">
        <v>3855</v>
      </c>
      <c r="B3860" s="6" t="str">
        <f>"00847789"</f>
        <v>00847789</v>
      </c>
    </row>
    <row r="3861" spans="1:2" x14ac:dyDescent="0.25">
      <c r="A3861" s="6">
        <v>3856</v>
      </c>
      <c r="B3861" s="6" t="str">
        <f>"00847802"</f>
        <v>00847802</v>
      </c>
    </row>
    <row r="3862" spans="1:2" x14ac:dyDescent="0.25">
      <c r="A3862" s="6">
        <v>3857</v>
      </c>
      <c r="B3862" s="6" t="str">
        <f>"00847803"</f>
        <v>00847803</v>
      </c>
    </row>
    <row r="3863" spans="1:2" x14ac:dyDescent="0.25">
      <c r="A3863" s="6">
        <v>3858</v>
      </c>
      <c r="B3863" s="6" t="str">
        <f>"00847819"</f>
        <v>00847819</v>
      </c>
    </row>
    <row r="3864" spans="1:2" x14ac:dyDescent="0.25">
      <c r="A3864" s="6">
        <v>3859</v>
      </c>
      <c r="B3864" s="6" t="str">
        <f>"00847820"</f>
        <v>00847820</v>
      </c>
    </row>
    <row r="3865" spans="1:2" x14ac:dyDescent="0.25">
      <c r="A3865" s="6">
        <v>3860</v>
      </c>
      <c r="B3865" s="6" t="str">
        <f>"00847853"</f>
        <v>00847853</v>
      </c>
    </row>
    <row r="3866" spans="1:2" x14ac:dyDescent="0.25">
      <c r="A3866" s="6">
        <v>3861</v>
      </c>
      <c r="B3866" s="6" t="str">
        <f>"00847862"</f>
        <v>00847862</v>
      </c>
    </row>
    <row r="3867" spans="1:2" x14ac:dyDescent="0.25">
      <c r="A3867" s="6">
        <v>3862</v>
      </c>
      <c r="B3867" s="6" t="str">
        <f>"00847882"</f>
        <v>00847882</v>
      </c>
    </row>
    <row r="3868" spans="1:2" x14ac:dyDescent="0.25">
      <c r="A3868" s="6">
        <v>3863</v>
      </c>
      <c r="B3868" s="6" t="str">
        <f>"00847887"</f>
        <v>00847887</v>
      </c>
    </row>
    <row r="3869" spans="1:2" x14ac:dyDescent="0.25">
      <c r="A3869" s="6">
        <v>3864</v>
      </c>
      <c r="B3869" s="6" t="str">
        <f>"00847909"</f>
        <v>00847909</v>
      </c>
    </row>
    <row r="3870" spans="1:2" x14ac:dyDescent="0.25">
      <c r="A3870" s="6">
        <v>3865</v>
      </c>
      <c r="B3870" s="6" t="str">
        <f>"00847926"</f>
        <v>00847926</v>
      </c>
    </row>
    <row r="3871" spans="1:2" x14ac:dyDescent="0.25">
      <c r="A3871" s="6">
        <v>3866</v>
      </c>
      <c r="B3871" s="6" t="str">
        <f>"00847927"</f>
        <v>00847927</v>
      </c>
    </row>
    <row r="3872" spans="1:2" x14ac:dyDescent="0.25">
      <c r="A3872" s="6">
        <v>3867</v>
      </c>
      <c r="B3872" s="6" t="str">
        <f>"00847940"</f>
        <v>00847940</v>
      </c>
    </row>
    <row r="3873" spans="1:2" x14ac:dyDescent="0.25">
      <c r="A3873" s="6">
        <v>3868</v>
      </c>
      <c r="B3873" s="6" t="str">
        <f>"00847943"</f>
        <v>00847943</v>
      </c>
    </row>
    <row r="3874" spans="1:2" x14ac:dyDescent="0.25">
      <c r="A3874" s="6">
        <v>3869</v>
      </c>
      <c r="B3874" s="6" t="str">
        <f>"00847962"</f>
        <v>00847962</v>
      </c>
    </row>
    <row r="3875" spans="1:2" x14ac:dyDescent="0.25">
      <c r="A3875" s="6">
        <v>3870</v>
      </c>
      <c r="B3875" s="6" t="str">
        <f>"00847963"</f>
        <v>00847963</v>
      </c>
    </row>
    <row r="3876" spans="1:2" x14ac:dyDescent="0.25">
      <c r="A3876" s="6">
        <v>3871</v>
      </c>
      <c r="B3876" s="6" t="str">
        <f>"00847966"</f>
        <v>00847966</v>
      </c>
    </row>
    <row r="3877" spans="1:2" x14ac:dyDescent="0.25">
      <c r="A3877" s="6">
        <v>3872</v>
      </c>
      <c r="B3877" s="6" t="str">
        <f>"00847974"</f>
        <v>00847974</v>
      </c>
    </row>
    <row r="3878" spans="1:2" x14ac:dyDescent="0.25">
      <c r="A3878" s="6">
        <v>3873</v>
      </c>
      <c r="B3878" s="6" t="str">
        <f>"00847989"</f>
        <v>00847989</v>
      </c>
    </row>
    <row r="3879" spans="1:2" x14ac:dyDescent="0.25">
      <c r="A3879" s="6">
        <v>3874</v>
      </c>
      <c r="B3879" s="6" t="str">
        <f>"00847999"</f>
        <v>00847999</v>
      </c>
    </row>
    <row r="3880" spans="1:2" x14ac:dyDescent="0.25">
      <c r="A3880" s="6">
        <v>3875</v>
      </c>
      <c r="B3880" s="6" t="str">
        <f>"00848017"</f>
        <v>00848017</v>
      </c>
    </row>
    <row r="3881" spans="1:2" x14ac:dyDescent="0.25">
      <c r="A3881" s="6">
        <v>3876</v>
      </c>
      <c r="B3881" s="6" t="str">
        <f>"00848031"</f>
        <v>00848031</v>
      </c>
    </row>
    <row r="3882" spans="1:2" x14ac:dyDescent="0.25">
      <c r="A3882" s="6">
        <v>3877</v>
      </c>
      <c r="B3882" s="6" t="str">
        <f>"00848040"</f>
        <v>00848040</v>
      </c>
    </row>
    <row r="3883" spans="1:2" x14ac:dyDescent="0.25">
      <c r="A3883" s="6">
        <v>3878</v>
      </c>
      <c r="B3883" s="6" t="str">
        <f>"00848051"</f>
        <v>00848051</v>
      </c>
    </row>
    <row r="3884" spans="1:2" x14ac:dyDescent="0.25">
      <c r="A3884" s="6">
        <v>3879</v>
      </c>
      <c r="B3884" s="6" t="str">
        <f>"00848081"</f>
        <v>00848081</v>
      </c>
    </row>
    <row r="3885" spans="1:2" x14ac:dyDescent="0.25">
      <c r="A3885" s="6">
        <v>3880</v>
      </c>
      <c r="B3885" s="6" t="str">
        <f>"00848099"</f>
        <v>00848099</v>
      </c>
    </row>
    <row r="3886" spans="1:2" x14ac:dyDescent="0.25">
      <c r="A3886" s="6">
        <v>3881</v>
      </c>
      <c r="B3886" s="6" t="str">
        <f>"00848116"</f>
        <v>00848116</v>
      </c>
    </row>
    <row r="3887" spans="1:2" x14ac:dyDescent="0.25">
      <c r="A3887" s="6">
        <v>3882</v>
      </c>
      <c r="B3887" s="6" t="str">
        <f>"00848144"</f>
        <v>00848144</v>
      </c>
    </row>
    <row r="3888" spans="1:2" x14ac:dyDescent="0.25">
      <c r="A3888" s="6">
        <v>3883</v>
      </c>
      <c r="B3888" s="6" t="str">
        <f>"00848149"</f>
        <v>00848149</v>
      </c>
    </row>
    <row r="3889" spans="1:2" x14ac:dyDescent="0.25">
      <c r="A3889" s="6">
        <v>3884</v>
      </c>
      <c r="B3889" s="6" t="str">
        <f>"00848150"</f>
        <v>00848150</v>
      </c>
    </row>
    <row r="3890" spans="1:2" x14ac:dyDescent="0.25">
      <c r="A3890" s="6">
        <v>3885</v>
      </c>
      <c r="B3890" s="6" t="str">
        <f>"00848151"</f>
        <v>00848151</v>
      </c>
    </row>
    <row r="3891" spans="1:2" x14ac:dyDescent="0.25">
      <c r="A3891" s="6">
        <v>3886</v>
      </c>
      <c r="B3891" s="6" t="str">
        <f>"00848162"</f>
        <v>00848162</v>
      </c>
    </row>
    <row r="3892" spans="1:2" x14ac:dyDescent="0.25">
      <c r="A3892" s="6">
        <v>3887</v>
      </c>
      <c r="B3892" s="6" t="str">
        <f>"00848164"</f>
        <v>00848164</v>
      </c>
    </row>
    <row r="3893" spans="1:2" x14ac:dyDescent="0.25">
      <c r="A3893" s="6">
        <v>3888</v>
      </c>
      <c r="B3893" s="6" t="str">
        <f>"00848170"</f>
        <v>00848170</v>
      </c>
    </row>
    <row r="3894" spans="1:2" x14ac:dyDescent="0.25">
      <c r="A3894" s="6">
        <v>3889</v>
      </c>
      <c r="B3894" s="6" t="str">
        <f>"00848172"</f>
        <v>00848172</v>
      </c>
    </row>
    <row r="3895" spans="1:2" x14ac:dyDescent="0.25">
      <c r="A3895" s="6">
        <v>3890</v>
      </c>
      <c r="B3895" s="6" t="str">
        <f>"00848178"</f>
        <v>00848178</v>
      </c>
    </row>
    <row r="3896" spans="1:2" x14ac:dyDescent="0.25">
      <c r="A3896" s="6">
        <v>3891</v>
      </c>
      <c r="B3896" s="6" t="str">
        <f>"00848185"</f>
        <v>00848185</v>
      </c>
    </row>
    <row r="3897" spans="1:2" x14ac:dyDescent="0.25">
      <c r="A3897" s="6">
        <v>3892</v>
      </c>
      <c r="B3897" s="6" t="str">
        <f>"00848196"</f>
        <v>00848196</v>
      </c>
    </row>
    <row r="3898" spans="1:2" x14ac:dyDescent="0.25">
      <c r="A3898" s="6">
        <v>3893</v>
      </c>
      <c r="B3898" s="6" t="str">
        <f>"00848201"</f>
        <v>00848201</v>
      </c>
    </row>
    <row r="3899" spans="1:2" x14ac:dyDescent="0.25">
      <c r="A3899" s="6">
        <v>3894</v>
      </c>
      <c r="B3899" s="6" t="str">
        <f>"00848204"</f>
        <v>00848204</v>
      </c>
    </row>
    <row r="3900" spans="1:2" x14ac:dyDescent="0.25">
      <c r="A3900" s="6">
        <v>3895</v>
      </c>
      <c r="B3900" s="6" t="str">
        <f>"00848210"</f>
        <v>00848210</v>
      </c>
    </row>
    <row r="3901" spans="1:2" x14ac:dyDescent="0.25">
      <c r="A3901" s="6">
        <v>3896</v>
      </c>
      <c r="B3901" s="6" t="str">
        <f>"00848213"</f>
        <v>00848213</v>
      </c>
    </row>
    <row r="3902" spans="1:2" x14ac:dyDescent="0.25">
      <c r="A3902" s="6">
        <v>3897</v>
      </c>
      <c r="B3902" s="6" t="str">
        <f>"00848222"</f>
        <v>00848222</v>
      </c>
    </row>
    <row r="3903" spans="1:2" x14ac:dyDescent="0.25">
      <c r="A3903" s="6">
        <v>3898</v>
      </c>
      <c r="B3903" s="6" t="str">
        <f>"00848227"</f>
        <v>00848227</v>
      </c>
    </row>
    <row r="3904" spans="1:2" x14ac:dyDescent="0.25">
      <c r="A3904" s="6">
        <v>3899</v>
      </c>
      <c r="B3904" s="6" t="str">
        <f>"00848245"</f>
        <v>00848245</v>
      </c>
    </row>
    <row r="3905" spans="1:2" x14ac:dyDescent="0.25">
      <c r="A3905" s="6">
        <v>3900</v>
      </c>
      <c r="B3905" s="6" t="str">
        <f>"00848249"</f>
        <v>00848249</v>
      </c>
    </row>
    <row r="3906" spans="1:2" x14ac:dyDescent="0.25">
      <c r="A3906" s="6">
        <v>3901</v>
      </c>
      <c r="B3906" s="6" t="str">
        <f>"00848272"</f>
        <v>00848272</v>
      </c>
    </row>
    <row r="3907" spans="1:2" x14ac:dyDescent="0.25">
      <c r="A3907" s="6">
        <v>3902</v>
      </c>
      <c r="B3907" s="6" t="str">
        <f>"00848273"</f>
        <v>00848273</v>
      </c>
    </row>
    <row r="3908" spans="1:2" x14ac:dyDescent="0.25">
      <c r="A3908" s="6">
        <v>3903</v>
      </c>
      <c r="B3908" s="6" t="str">
        <f>"00848285"</f>
        <v>00848285</v>
      </c>
    </row>
    <row r="3909" spans="1:2" x14ac:dyDescent="0.25">
      <c r="A3909" s="6">
        <v>3904</v>
      </c>
      <c r="B3909" s="6" t="str">
        <f>"00848288"</f>
        <v>00848288</v>
      </c>
    </row>
    <row r="3910" spans="1:2" x14ac:dyDescent="0.25">
      <c r="A3910" s="6">
        <v>3905</v>
      </c>
      <c r="B3910" s="6" t="str">
        <f>"00848291"</f>
        <v>00848291</v>
      </c>
    </row>
    <row r="3911" spans="1:2" x14ac:dyDescent="0.25">
      <c r="A3911" s="6">
        <v>3906</v>
      </c>
      <c r="B3911" s="6" t="str">
        <f>"00848295"</f>
        <v>00848295</v>
      </c>
    </row>
    <row r="3912" spans="1:2" x14ac:dyDescent="0.25">
      <c r="A3912" s="6">
        <v>3907</v>
      </c>
      <c r="B3912" s="6" t="str">
        <f>"00848308"</f>
        <v>00848308</v>
      </c>
    </row>
    <row r="3913" spans="1:2" x14ac:dyDescent="0.25">
      <c r="A3913" s="6">
        <v>3908</v>
      </c>
      <c r="B3913" s="6" t="str">
        <f>"00848312"</f>
        <v>00848312</v>
      </c>
    </row>
    <row r="3914" spans="1:2" x14ac:dyDescent="0.25">
      <c r="A3914" s="6">
        <v>3909</v>
      </c>
      <c r="B3914" s="6" t="str">
        <f>"00848331"</f>
        <v>00848331</v>
      </c>
    </row>
    <row r="3915" spans="1:2" x14ac:dyDescent="0.25">
      <c r="A3915" s="6">
        <v>3910</v>
      </c>
      <c r="B3915" s="6" t="str">
        <f>"00848336"</f>
        <v>00848336</v>
      </c>
    </row>
    <row r="3916" spans="1:2" x14ac:dyDescent="0.25">
      <c r="A3916" s="6">
        <v>3911</v>
      </c>
      <c r="B3916" s="6" t="str">
        <f>"00848341"</f>
        <v>00848341</v>
      </c>
    </row>
    <row r="3917" spans="1:2" x14ac:dyDescent="0.25">
      <c r="A3917" s="6">
        <v>3912</v>
      </c>
      <c r="B3917" s="6" t="str">
        <f>"00848350"</f>
        <v>00848350</v>
      </c>
    </row>
    <row r="3918" spans="1:2" x14ac:dyDescent="0.25">
      <c r="A3918" s="6">
        <v>3913</v>
      </c>
      <c r="B3918" s="6" t="str">
        <f>"00848376"</f>
        <v>00848376</v>
      </c>
    </row>
    <row r="3919" spans="1:2" x14ac:dyDescent="0.25">
      <c r="A3919" s="6">
        <v>3914</v>
      </c>
      <c r="B3919" s="6" t="str">
        <f>"00848381"</f>
        <v>00848381</v>
      </c>
    </row>
    <row r="3920" spans="1:2" x14ac:dyDescent="0.25">
      <c r="A3920" s="6">
        <v>3915</v>
      </c>
      <c r="B3920" s="6" t="str">
        <f>"00848392"</f>
        <v>00848392</v>
      </c>
    </row>
    <row r="3921" spans="1:2" x14ac:dyDescent="0.25">
      <c r="A3921" s="6">
        <v>3916</v>
      </c>
      <c r="B3921" s="6" t="str">
        <f>"00848394"</f>
        <v>00848394</v>
      </c>
    </row>
    <row r="3922" spans="1:2" x14ac:dyDescent="0.25">
      <c r="A3922" s="6">
        <v>3917</v>
      </c>
      <c r="B3922" s="6" t="str">
        <f>"00848396"</f>
        <v>00848396</v>
      </c>
    </row>
    <row r="3923" spans="1:2" x14ac:dyDescent="0.25">
      <c r="A3923" s="6">
        <v>3918</v>
      </c>
      <c r="B3923" s="6" t="str">
        <f>"00848402"</f>
        <v>00848402</v>
      </c>
    </row>
    <row r="3924" spans="1:2" x14ac:dyDescent="0.25">
      <c r="A3924" s="6">
        <v>3919</v>
      </c>
      <c r="B3924" s="6" t="str">
        <f>"00848411"</f>
        <v>00848411</v>
      </c>
    </row>
    <row r="3925" spans="1:2" x14ac:dyDescent="0.25">
      <c r="A3925" s="6">
        <v>3920</v>
      </c>
      <c r="B3925" s="6" t="str">
        <f>"00848426"</f>
        <v>00848426</v>
      </c>
    </row>
    <row r="3926" spans="1:2" x14ac:dyDescent="0.25">
      <c r="A3926" s="6">
        <v>3921</v>
      </c>
      <c r="B3926" s="6" t="str">
        <f>"00848438"</f>
        <v>00848438</v>
      </c>
    </row>
    <row r="3927" spans="1:2" x14ac:dyDescent="0.25">
      <c r="A3927" s="6">
        <v>3922</v>
      </c>
      <c r="B3927" s="6" t="str">
        <f>"00848444"</f>
        <v>00848444</v>
      </c>
    </row>
    <row r="3928" spans="1:2" x14ac:dyDescent="0.25">
      <c r="A3928" s="6">
        <v>3923</v>
      </c>
      <c r="B3928" s="6" t="str">
        <f>"00848452"</f>
        <v>00848452</v>
      </c>
    </row>
    <row r="3929" spans="1:2" x14ac:dyDescent="0.25">
      <c r="A3929" s="6">
        <v>3924</v>
      </c>
      <c r="B3929" s="6" t="str">
        <f>"00848461"</f>
        <v>00848461</v>
      </c>
    </row>
    <row r="3930" spans="1:2" x14ac:dyDescent="0.25">
      <c r="A3930" s="6">
        <v>3925</v>
      </c>
      <c r="B3930" s="6" t="str">
        <f>"00848472"</f>
        <v>00848472</v>
      </c>
    </row>
    <row r="3931" spans="1:2" x14ac:dyDescent="0.25">
      <c r="A3931" s="6">
        <v>3926</v>
      </c>
      <c r="B3931" s="6" t="str">
        <f>"00848485"</f>
        <v>00848485</v>
      </c>
    </row>
    <row r="3932" spans="1:2" x14ac:dyDescent="0.25">
      <c r="A3932" s="6">
        <v>3927</v>
      </c>
      <c r="B3932" s="6" t="str">
        <f>"00848488"</f>
        <v>00848488</v>
      </c>
    </row>
    <row r="3933" spans="1:2" x14ac:dyDescent="0.25">
      <c r="A3933" s="6">
        <v>3928</v>
      </c>
      <c r="B3933" s="6" t="str">
        <f>"00848499"</f>
        <v>00848499</v>
      </c>
    </row>
    <row r="3934" spans="1:2" x14ac:dyDescent="0.25">
      <c r="A3934" s="6">
        <v>3929</v>
      </c>
      <c r="B3934" s="6" t="str">
        <f>"00848501"</f>
        <v>00848501</v>
      </c>
    </row>
    <row r="3935" spans="1:2" x14ac:dyDescent="0.25">
      <c r="A3935" s="6">
        <v>3930</v>
      </c>
      <c r="B3935" s="6" t="str">
        <f>"00848505"</f>
        <v>00848505</v>
      </c>
    </row>
    <row r="3936" spans="1:2" x14ac:dyDescent="0.25">
      <c r="A3936" s="6">
        <v>3931</v>
      </c>
      <c r="B3936" s="6" t="str">
        <f>"00848512"</f>
        <v>00848512</v>
      </c>
    </row>
    <row r="3937" spans="1:2" x14ac:dyDescent="0.25">
      <c r="A3937" s="6">
        <v>3932</v>
      </c>
      <c r="B3937" s="6" t="str">
        <f>"00848513"</f>
        <v>00848513</v>
      </c>
    </row>
    <row r="3938" spans="1:2" x14ac:dyDescent="0.25">
      <c r="A3938" s="6">
        <v>3933</v>
      </c>
      <c r="B3938" s="6" t="str">
        <f>"00848517"</f>
        <v>00848517</v>
      </c>
    </row>
    <row r="3939" spans="1:2" x14ac:dyDescent="0.25">
      <c r="A3939" s="6">
        <v>3934</v>
      </c>
      <c r="B3939" s="6" t="str">
        <f>"00848541"</f>
        <v>00848541</v>
      </c>
    </row>
    <row r="3940" spans="1:2" x14ac:dyDescent="0.25">
      <c r="A3940" s="6">
        <v>3935</v>
      </c>
      <c r="B3940" s="6" t="str">
        <f>"00848543"</f>
        <v>00848543</v>
      </c>
    </row>
    <row r="3941" spans="1:2" x14ac:dyDescent="0.25">
      <c r="A3941" s="6">
        <v>3936</v>
      </c>
      <c r="B3941" s="6" t="str">
        <f>"00848545"</f>
        <v>00848545</v>
      </c>
    </row>
    <row r="3942" spans="1:2" x14ac:dyDescent="0.25">
      <c r="A3942" s="6">
        <v>3937</v>
      </c>
      <c r="B3942" s="6" t="str">
        <f>"00848546"</f>
        <v>00848546</v>
      </c>
    </row>
    <row r="3943" spans="1:2" x14ac:dyDescent="0.25">
      <c r="A3943" s="6">
        <v>3938</v>
      </c>
      <c r="B3943" s="6" t="str">
        <f>"00848548"</f>
        <v>00848548</v>
      </c>
    </row>
    <row r="3944" spans="1:2" x14ac:dyDescent="0.25">
      <c r="A3944" s="6">
        <v>3939</v>
      </c>
      <c r="B3944" s="6" t="str">
        <f>"00848553"</f>
        <v>00848553</v>
      </c>
    </row>
    <row r="3945" spans="1:2" x14ac:dyDescent="0.25">
      <c r="A3945" s="6">
        <v>3940</v>
      </c>
      <c r="B3945" s="6" t="str">
        <f>"00848556"</f>
        <v>00848556</v>
      </c>
    </row>
    <row r="3946" spans="1:2" x14ac:dyDescent="0.25">
      <c r="A3946" s="6">
        <v>3941</v>
      </c>
      <c r="B3946" s="6" t="str">
        <f>"00848559"</f>
        <v>00848559</v>
      </c>
    </row>
    <row r="3947" spans="1:2" x14ac:dyDescent="0.25">
      <c r="A3947" s="6">
        <v>3942</v>
      </c>
      <c r="B3947" s="6" t="str">
        <f>"00848569"</f>
        <v>00848569</v>
      </c>
    </row>
    <row r="3948" spans="1:2" x14ac:dyDescent="0.25">
      <c r="A3948" s="6">
        <v>3943</v>
      </c>
      <c r="B3948" s="6" t="str">
        <f>"00848571"</f>
        <v>00848571</v>
      </c>
    </row>
    <row r="3949" spans="1:2" x14ac:dyDescent="0.25">
      <c r="A3949" s="6">
        <v>3944</v>
      </c>
      <c r="B3949" s="6" t="str">
        <f>"00848588"</f>
        <v>00848588</v>
      </c>
    </row>
    <row r="3950" spans="1:2" x14ac:dyDescent="0.25">
      <c r="A3950" s="6">
        <v>3945</v>
      </c>
      <c r="B3950" s="6" t="str">
        <f>"00848592"</f>
        <v>00848592</v>
      </c>
    </row>
    <row r="3951" spans="1:2" x14ac:dyDescent="0.25">
      <c r="A3951" s="6">
        <v>3946</v>
      </c>
      <c r="B3951" s="6" t="str">
        <f>"00848603"</f>
        <v>00848603</v>
      </c>
    </row>
    <row r="3952" spans="1:2" x14ac:dyDescent="0.25">
      <c r="A3952" s="6">
        <v>3947</v>
      </c>
      <c r="B3952" s="6" t="str">
        <f>"00848605"</f>
        <v>00848605</v>
      </c>
    </row>
    <row r="3953" spans="1:2" x14ac:dyDescent="0.25">
      <c r="A3953" s="6">
        <v>3948</v>
      </c>
      <c r="B3953" s="6" t="str">
        <f>"00848616"</f>
        <v>00848616</v>
      </c>
    </row>
    <row r="3954" spans="1:2" x14ac:dyDescent="0.25">
      <c r="A3954" s="6">
        <v>3949</v>
      </c>
      <c r="B3954" s="6" t="str">
        <f>"00848643"</f>
        <v>00848643</v>
      </c>
    </row>
    <row r="3955" spans="1:2" x14ac:dyDescent="0.25">
      <c r="A3955" s="6">
        <v>3950</v>
      </c>
      <c r="B3955" s="6" t="str">
        <f>"00848646"</f>
        <v>00848646</v>
      </c>
    </row>
    <row r="3956" spans="1:2" x14ac:dyDescent="0.25">
      <c r="A3956" s="6">
        <v>3951</v>
      </c>
      <c r="B3956" s="6" t="str">
        <f>"00848650"</f>
        <v>00848650</v>
      </c>
    </row>
    <row r="3957" spans="1:2" x14ac:dyDescent="0.25">
      <c r="A3957" s="6">
        <v>3952</v>
      </c>
      <c r="B3957" s="6" t="str">
        <f>"00848653"</f>
        <v>00848653</v>
      </c>
    </row>
    <row r="3958" spans="1:2" x14ac:dyDescent="0.25">
      <c r="A3958" s="6">
        <v>3953</v>
      </c>
      <c r="B3958" s="6" t="str">
        <f>"00848664"</f>
        <v>00848664</v>
      </c>
    </row>
    <row r="3959" spans="1:2" x14ac:dyDescent="0.25">
      <c r="A3959" s="6">
        <v>3954</v>
      </c>
      <c r="B3959" s="6" t="str">
        <f>"00848667"</f>
        <v>00848667</v>
      </c>
    </row>
    <row r="3960" spans="1:2" x14ac:dyDescent="0.25">
      <c r="A3960" s="6">
        <v>3955</v>
      </c>
      <c r="B3960" s="6" t="str">
        <f>"00848702"</f>
        <v>00848702</v>
      </c>
    </row>
    <row r="3961" spans="1:2" x14ac:dyDescent="0.25">
      <c r="A3961" s="6">
        <v>3956</v>
      </c>
      <c r="B3961" s="6" t="str">
        <f>"00848707"</f>
        <v>00848707</v>
      </c>
    </row>
    <row r="3962" spans="1:2" x14ac:dyDescent="0.25">
      <c r="A3962" s="6">
        <v>3957</v>
      </c>
      <c r="B3962" s="6" t="str">
        <f>"00848716"</f>
        <v>00848716</v>
      </c>
    </row>
    <row r="3963" spans="1:2" x14ac:dyDescent="0.25">
      <c r="A3963" s="6">
        <v>3958</v>
      </c>
      <c r="B3963" s="6" t="str">
        <f>"00848723"</f>
        <v>00848723</v>
      </c>
    </row>
    <row r="3964" spans="1:2" x14ac:dyDescent="0.25">
      <c r="A3964" s="6">
        <v>3959</v>
      </c>
      <c r="B3964" s="6" t="str">
        <f>"00848738"</f>
        <v>00848738</v>
      </c>
    </row>
    <row r="3965" spans="1:2" x14ac:dyDescent="0.25">
      <c r="A3965" s="6">
        <v>3960</v>
      </c>
      <c r="B3965" s="6" t="str">
        <f>"00848752"</f>
        <v>00848752</v>
      </c>
    </row>
    <row r="3966" spans="1:2" x14ac:dyDescent="0.25">
      <c r="A3966" s="6">
        <v>3961</v>
      </c>
      <c r="B3966" s="6" t="str">
        <f>"00848757"</f>
        <v>00848757</v>
      </c>
    </row>
    <row r="3967" spans="1:2" x14ac:dyDescent="0.25">
      <c r="A3967" s="6">
        <v>3962</v>
      </c>
      <c r="B3967" s="6" t="str">
        <f>"00848765"</f>
        <v>00848765</v>
      </c>
    </row>
    <row r="3968" spans="1:2" x14ac:dyDescent="0.25">
      <c r="A3968" s="6">
        <v>3963</v>
      </c>
      <c r="B3968" s="6" t="str">
        <f>"00848798"</f>
        <v>00848798</v>
      </c>
    </row>
    <row r="3969" spans="1:2" x14ac:dyDescent="0.25">
      <c r="A3969" s="6">
        <v>3964</v>
      </c>
      <c r="B3969" s="6" t="str">
        <f>"00848805"</f>
        <v>00848805</v>
      </c>
    </row>
    <row r="3970" spans="1:2" x14ac:dyDescent="0.25">
      <c r="A3970" s="6">
        <v>3965</v>
      </c>
      <c r="B3970" s="6" t="str">
        <f>"00848818"</f>
        <v>00848818</v>
      </c>
    </row>
    <row r="3971" spans="1:2" x14ac:dyDescent="0.25">
      <c r="A3971" s="6">
        <v>3966</v>
      </c>
      <c r="B3971" s="6" t="str">
        <f>"00848847"</f>
        <v>00848847</v>
      </c>
    </row>
    <row r="3972" spans="1:2" x14ac:dyDescent="0.25">
      <c r="A3972" s="6">
        <v>3967</v>
      </c>
      <c r="B3972" s="6" t="str">
        <f>"00848850"</f>
        <v>00848850</v>
      </c>
    </row>
    <row r="3973" spans="1:2" x14ac:dyDescent="0.25">
      <c r="A3973" s="6">
        <v>3968</v>
      </c>
      <c r="B3973" s="6" t="str">
        <f>"00848851"</f>
        <v>00848851</v>
      </c>
    </row>
    <row r="3974" spans="1:2" x14ac:dyDescent="0.25">
      <c r="A3974" s="6">
        <v>3969</v>
      </c>
      <c r="B3974" s="6" t="str">
        <f>"00848869"</f>
        <v>00848869</v>
      </c>
    </row>
    <row r="3975" spans="1:2" x14ac:dyDescent="0.25">
      <c r="A3975" s="6">
        <v>3970</v>
      </c>
      <c r="B3975" s="6" t="str">
        <f>"00848875"</f>
        <v>00848875</v>
      </c>
    </row>
    <row r="3976" spans="1:2" x14ac:dyDescent="0.25">
      <c r="A3976" s="6">
        <v>3971</v>
      </c>
      <c r="B3976" s="6" t="str">
        <f>"00848878"</f>
        <v>00848878</v>
      </c>
    </row>
    <row r="3977" spans="1:2" x14ac:dyDescent="0.25">
      <c r="A3977" s="6">
        <v>3972</v>
      </c>
      <c r="B3977" s="6" t="str">
        <f>"00848890"</f>
        <v>00848890</v>
      </c>
    </row>
    <row r="3978" spans="1:2" x14ac:dyDescent="0.25">
      <c r="A3978" s="6">
        <v>3973</v>
      </c>
      <c r="B3978" s="6" t="str">
        <f>"00848892"</f>
        <v>00848892</v>
      </c>
    </row>
    <row r="3979" spans="1:2" x14ac:dyDescent="0.25">
      <c r="A3979" s="6">
        <v>3974</v>
      </c>
      <c r="B3979" s="6" t="str">
        <f>"00848925"</f>
        <v>00848925</v>
      </c>
    </row>
    <row r="3980" spans="1:2" x14ac:dyDescent="0.25">
      <c r="A3980" s="6">
        <v>3975</v>
      </c>
      <c r="B3980" s="6" t="str">
        <f>"00848939"</f>
        <v>00848939</v>
      </c>
    </row>
    <row r="3981" spans="1:2" x14ac:dyDescent="0.25">
      <c r="A3981" s="6">
        <v>3976</v>
      </c>
      <c r="B3981" s="6" t="str">
        <f>"00848949"</f>
        <v>00848949</v>
      </c>
    </row>
    <row r="3982" spans="1:2" x14ac:dyDescent="0.25">
      <c r="A3982" s="6">
        <v>3977</v>
      </c>
      <c r="B3982" s="6" t="str">
        <f>"00848964"</f>
        <v>00848964</v>
      </c>
    </row>
    <row r="3983" spans="1:2" x14ac:dyDescent="0.25">
      <c r="A3983" s="6">
        <v>3978</v>
      </c>
      <c r="B3983" s="6" t="str">
        <f>"00848979"</f>
        <v>00848979</v>
      </c>
    </row>
    <row r="3984" spans="1:2" x14ac:dyDescent="0.25">
      <c r="A3984" s="6">
        <v>3979</v>
      </c>
      <c r="B3984" s="6" t="str">
        <f>"00848994"</f>
        <v>00848994</v>
      </c>
    </row>
    <row r="3985" spans="1:2" x14ac:dyDescent="0.25">
      <c r="A3985" s="6">
        <v>3980</v>
      </c>
      <c r="B3985" s="6" t="str">
        <f>"00849021"</f>
        <v>00849021</v>
      </c>
    </row>
    <row r="3986" spans="1:2" x14ac:dyDescent="0.25">
      <c r="A3986" s="6">
        <v>3981</v>
      </c>
      <c r="B3986" s="6" t="str">
        <f>"00849032"</f>
        <v>00849032</v>
      </c>
    </row>
    <row r="3987" spans="1:2" x14ac:dyDescent="0.25">
      <c r="A3987" s="6">
        <v>3982</v>
      </c>
      <c r="B3987" s="6" t="str">
        <f>"00849038"</f>
        <v>00849038</v>
      </c>
    </row>
    <row r="3988" spans="1:2" x14ac:dyDescent="0.25">
      <c r="A3988" s="6">
        <v>3983</v>
      </c>
      <c r="B3988" s="6" t="str">
        <f>"00849041"</f>
        <v>00849041</v>
      </c>
    </row>
    <row r="3989" spans="1:2" x14ac:dyDescent="0.25">
      <c r="A3989" s="6">
        <v>3984</v>
      </c>
      <c r="B3989" s="6" t="str">
        <f>"00849047"</f>
        <v>00849047</v>
      </c>
    </row>
    <row r="3990" spans="1:2" x14ac:dyDescent="0.25">
      <c r="A3990" s="6">
        <v>3985</v>
      </c>
      <c r="B3990" s="6" t="str">
        <f>"00849054"</f>
        <v>00849054</v>
      </c>
    </row>
    <row r="3991" spans="1:2" x14ac:dyDescent="0.25">
      <c r="A3991" s="6">
        <v>3986</v>
      </c>
      <c r="B3991" s="6" t="str">
        <f>"00849060"</f>
        <v>00849060</v>
      </c>
    </row>
    <row r="3992" spans="1:2" x14ac:dyDescent="0.25">
      <c r="A3992" s="6">
        <v>3987</v>
      </c>
      <c r="B3992" s="6" t="str">
        <f>"00849067"</f>
        <v>00849067</v>
      </c>
    </row>
    <row r="3993" spans="1:2" x14ac:dyDescent="0.25">
      <c r="A3993" s="6">
        <v>3988</v>
      </c>
      <c r="B3993" s="6" t="str">
        <f>"00849078"</f>
        <v>00849078</v>
      </c>
    </row>
    <row r="3994" spans="1:2" x14ac:dyDescent="0.25">
      <c r="A3994" s="6">
        <v>3989</v>
      </c>
      <c r="B3994" s="6" t="str">
        <f>"00849084"</f>
        <v>00849084</v>
      </c>
    </row>
    <row r="3995" spans="1:2" x14ac:dyDescent="0.25">
      <c r="A3995" s="6">
        <v>3990</v>
      </c>
      <c r="B3995" s="6" t="str">
        <f>"00849086"</f>
        <v>00849086</v>
      </c>
    </row>
    <row r="3996" spans="1:2" x14ac:dyDescent="0.25">
      <c r="A3996" s="6">
        <v>3991</v>
      </c>
      <c r="B3996" s="6" t="str">
        <f>"00849087"</f>
        <v>00849087</v>
      </c>
    </row>
    <row r="3997" spans="1:2" x14ac:dyDescent="0.25">
      <c r="A3997" s="6">
        <v>3992</v>
      </c>
      <c r="B3997" s="6" t="str">
        <f>"00849089"</f>
        <v>00849089</v>
      </c>
    </row>
    <row r="3998" spans="1:2" x14ac:dyDescent="0.25">
      <c r="A3998" s="6">
        <v>3993</v>
      </c>
      <c r="B3998" s="6" t="str">
        <f>"00849109"</f>
        <v>00849109</v>
      </c>
    </row>
    <row r="3999" spans="1:2" x14ac:dyDescent="0.25">
      <c r="A3999" s="6">
        <v>3994</v>
      </c>
      <c r="B3999" s="6" t="str">
        <f>"00849113"</f>
        <v>00849113</v>
      </c>
    </row>
    <row r="4000" spans="1:2" x14ac:dyDescent="0.25">
      <c r="A4000" s="6">
        <v>3995</v>
      </c>
      <c r="B4000" s="6" t="str">
        <f>"00849116"</f>
        <v>00849116</v>
      </c>
    </row>
    <row r="4001" spans="1:2" x14ac:dyDescent="0.25">
      <c r="A4001" s="6">
        <v>3996</v>
      </c>
      <c r="B4001" s="6" t="str">
        <f>"00849134"</f>
        <v>00849134</v>
      </c>
    </row>
    <row r="4002" spans="1:2" x14ac:dyDescent="0.25">
      <c r="A4002" s="6">
        <v>3997</v>
      </c>
      <c r="B4002" s="6" t="str">
        <f>"00849145"</f>
        <v>00849145</v>
      </c>
    </row>
    <row r="4003" spans="1:2" x14ac:dyDescent="0.25">
      <c r="A4003" s="6">
        <v>3998</v>
      </c>
      <c r="B4003" s="6" t="str">
        <f>"00849154"</f>
        <v>00849154</v>
      </c>
    </row>
    <row r="4004" spans="1:2" x14ac:dyDescent="0.25">
      <c r="A4004" s="6">
        <v>3999</v>
      </c>
      <c r="B4004" s="6" t="str">
        <f>"00849157"</f>
        <v>00849157</v>
      </c>
    </row>
    <row r="4005" spans="1:2" x14ac:dyDescent="0.25">
      <c r="A4005" s="6">
        <v>4000</v>
      </c>
      <c r="B4005" s="6" t="str">
        <f>"00849195"</f>
        <v>00849195</v>
      </c>
    </row>
    <row r="4006" spans="1:2" x14ac:dyDescent="0.25">
      <c r="A4006" s="6">
        <v>4001</v>
      </c>
      <c r="B4006" s="6" t="str">
        <f>"00849206"</f>
        <v>00849206</v>
      </c>
    </row>
    <row r="4007" spans="1:2" x14ac:dyDescent="0.25">
      <c r="A4007" s="6">
        <v>4002</v>
      </c>
      <c r="B4007" s="6" t="str">
        <f>"00849208"</f>
        <v>00849208</v>
      </c>
    </row>
    <row r="4008" spans="1:2" x14ac:dyDescent="0.25">
      <c r="A4008" s="6">
        <v>4003</v>
      </c>
      <c r="B4008" s="6" t="str">
        <f>"00849218"</f>
        <v>00849218</v>
      </c>
    </row>
    <row r="4009" spans="1:2" x14ac:dyDescent="0.25">
      <c r="A4009" s="6">
        <v>4004</v>
      </c>
      <c r="B4009" s="6" t="str">
        <f>"00849219"</f>
        <v>00849219</v>
      </c>
    </row>
    <row r="4010" spans="1:2" x14ac:dyDescent="0.25">
      <c r="A4010" s="6">
        <v>4005</v>
      </c>
      <c r="B4010" s="6" t="str">
        <f>"00849227"</f>
        <v>00849227</v>
      </c>
    </row>
    <row r="4011" spans="1:2" x14ac:dyDescent="0.25">
      <c r="A4011" s="6">
        <v>4006</v>
      </c>
      <c r="B4011" s="6" t="str">
        <f>"00849237"</f>
        <v>00849237</v>
      </c>
    </row>
    <row r="4012" spans="1:2" x14ac:dyDescent="0.25">
      <c r="A4012" s="6">
        <v>4007</v>
      </c>
      <c r="B4012" s="6" t="str">
        <f>"00849240"</f>
        <v>00849240</v>
      </c>
    </row>
    <row r="4013" spans="1:2" x14ac:dyDescent="0.25">
      <c r="A4013" s="6">
        <v>4008</v>
      </c>
      <c r="B4013" s="6" t="str">
        <f>"00849251"</f>
        <v>00849251</v>
      </c>
    </row>
    <row r="4014" spans="1:2" x14ac:dyDescent="0.25">
      <c r="A4014" s="6">
        <v>4009</v>
      </c>
      <c r="B4014" s="6" t="str">
        <f>"00849255"</f>
        <v>00849255</v>
      </c>
    </row>
    <row r="4015" spans="1:2" x14ac:dyDescent="0.25">
      <c r="A4015" s="6">
        <v>4010</v>
      </c>
      <c r="B4015" s="6" t="str">
        <f>"00849265"</f>
        <v>00849265</v>
      </c>
    </row>
    <row r="4016" spans="1:2" x14ac:dyDescent="0.25">
      <c r="A4016" s="6">
        <v>4011</v>
      </c>
      <c r="B4016" s="6" t="str">
        <f>"00849269"</f>
        <v>00849269</v>
      </c>
    </row>
    <row r="4017" spans="1:2" x14ac:dyDescent="0.25">
      <c r="A4017" s="6">
        <v>4012</v>
      </c>
      <c r="B4017" s="6" t="str">
        <f>"00849292"</f>
        <v>00849292</v>
      </c>
    </row>
    <row r="4018" spans="1:2" x14ac:dyDescent="0.25">
      <c r="A4018" s="6">
        <v>4013</v>
      </c>
      <c r="B4018" s="6" t="str">
        <f>"00849315"</f>
        <v>00849315</v>
      </c>
    </row>
    <row r="4019" spans="1:2" x14ac:dyDescent="0.25">
      <c r="A4019" s="6">
        <v>4014</v>
      </c>
      <c r="B4019" s="6" t="str">
        <f>"00849356"</f>
        <v>00849356</v>
      </c>
    </row>
    <row r="4020" spans="1:2" x14ac:dyDescent="0.25">
      <c r="A4020" s="6">
        <v>4015</v>
      </c>
      <c r="B4020" s="6" t="str">
        <f>"00849357"</f>
        <v>00849357</v>
      </c>
    </row>
    <row r="4021" spans="1:2" x14ac:dyDescent="0.25">
      <c r="A4021" s="6">
        <v>4016</v>
      </c>
      <c r="B4021" s="6" t="str">
        <f>"00849364"</f>
        <v>00849364</v>
      </c>
    </row>
    <row r="4022" spans="1:2" x14ac:dyDescent="0.25">
      <c r="A4022" s="6">
        <v>4017</v>
      </c>
      <c r="B4022" s="6" t="str">
        <f>"00849379"</f>
        <v>00849379</v>
      </c>
    </row>
    <row r="4023" spans="1:2" x14ac:dyDescent="0.25">
      <c r="A4023" s="6">
        <v>4018</v>
      </c>
      <c r="B4023" s="6" t="str">
        <f>"00849391"</f>
        <v>00849391</v>
      </c>
    </row>
    <row r="4024" spans="1:2" x14ac:dyDescent="0.25">
      <c r="A4024" s="6">
        <v>4019</v>
      </c>
      <c r="B4024" s="6" t="str">
        <f>"00849398"</f>
        <v>00849398</v>
      </c>
    </row>
    <row r="4025" spans="1:2" x14ac:dyDescent="0.25">
      <c r="A4025" s="6">
        <v>4020</v>
      </c>
      <c r="B4025" s="6" t="str">
        <f>"00849418"</f>
        <v>00849418</v>
      </c>
    </row>
    <row r="4026" spans="1:2" x14ac:dyDescent="0.25">
      <c r="A4026" s="6">
        <v>4021</v>
      </c>
      <c r="B4026" s="6" t="str">
        <f>"00849420"</f>
        <v>00849420</v>
      </c>
    </row>
    <row r="4027" spans="1:2" x14ac:dyDescent="0.25">
      <c r="A4027" s="6">
        <v>4022</v>
      </c>
      <c r="B4027" s="6" t="str">
        <f>"00849431"</f>
        <v>00849431</v>
      </c>
    </row>
    <row r="4028" spans="1:2" x14ac:dyDescent="0.25">
      <c r="A4028" s="6">
        <v>4023</v>
      </c>
      <c r="B4028" s="6" t="str">
        <f>"00849449"</f>
        <v>00849449</v>
      </c>
    </row>
    <row r="4029" spans="1:2" x14ac:dyDescent="0.25">
      <c r="A4029" s="6">
        <v>4024</v>
      </c>
      <c r="B4029" s="6" t="str">
        <f>"00849474"</f>
        <v>00849474</v>
      </c>
    </row>
    <row r="4030" spans="1:2" x14ac:dyDescent="0.25">
      <c r="A4030" s="6">
        <v>4025</v>
      </c>
      <c r="B4030" s="6" t="str">
        <f>"00849482"</f>
        <v>00849482</v>
      </c>
    </row>
    <row r="4031" spans="1:2" x14ac:dyDescent="0.25">
      <c r="A4031" s="6">
        <v>4026</v>
      </c>
      <c r="B4031" s="6" t="str">
        <f>"00849487"</f>
        <v>00849487</v>
      </c>
    </row>
    <row r="4032" spans="1:2" x14ac:dyDescent="0.25">
      <c r="A4032" s="6">
        <v>4027</v>
      </c>
      <c r="B4032" s="6" t="str">
        <f>"00849489"</f>
        <v>00849489</v>
      </c>
    </row>
    <row r="4033" spans="1:2" x14ac:dyDescent="0.25">
      <c r="A4033" s="6">
        <v>4028</v>
      </c>
      <c r="B4033" s="6" t="str">
        <f>"00849492"</f>
        <v>00849492</v>
      </c>
    </row>
    <row r="4034" spans="1:2" x14ac:dyDescent="0.25">
      <c r="A4034" s="6">
        <v>4029</v>
      </c>
      <c r="B4034" s="6" t="str">
        <f>"00849494"</f>
        <v>00849494</v>
      </c>
    </row>
    <row r="4035" spans="1:2" x14ac:dyDescent="0.25">
      <c r="A4035" s="6">
        <v>4030</v>
      </c>
      <c r="B4035" s="6" t="str">
        <f>"00849517"</f>
        <v>00849517</v>
      </c>
    </row>
    <row r="4036" spans="1:2" x14ac:dyDescent="0.25">
      <c r="A4036" s="6">
        <v>4031</v>
      </c>
      <c r="B4036" s="6" t="str">
        <f>"00849526"</f>
        <v>00849526</v>
      </c>
    </row>
    <row r="4037" spans="1:2" x14ac:dyDescent="0.25">
      <c r="A4037" s="6">
        <v>4032</v>
      </c>
      <c r="B4037" s="6" t="str">
        <f>"00849530"</f>
        <v>00849530</v>
      </c>
    </row>
    <row r="4038" spans="1:2" x14ac:dyDescent="0.25">
      <c r="A4038" s="6">
        <v>4033</v>
      </c>
      <c r="B4038" s="6" t="str">
        <f>"00849533"</f>
        <v>00849533</v>
      </c>
    </row>
    <row r="4039" spans="1:2" x14ac:dyDescent="0.25">
      <c r="A4039" s="6">
        <v>4034</v>
      </c>
      <c r="B4039" s="6" t="str">
        <f>"00849541"</f>
        <v>00849541</v>
      </c>
    </row>
    <row r="4040" spans="1:2" x14ac:dyDescent="0.25">
      <c r="A4040" s="6">
        <v>4035</v>
      </c>
      <c r="B4040" s="6" t="str">
        <f>"00849560"</f>
        <v>00849560</v>
      </c>
    </row>
    <row r="4041" spans="1:2" x14ac:dyDescent="0.25">
      <c r="A4041" s="6">
        <v>4036</v>
      </c>
      <c r="B4041" s="6" t="str">
        <f>"00849582"</f>
        <v>00849582</v>
      </c>
    </row>
    <row r="4042" spans="1:2" x14ac:dyDescent="0.25">
      <c r="A4042" s="6">
        <v>4037</v>
      </c>
      <c r="B4042" s="6" t="str">
        <f>"00849587"</f>
        <v>00849587</v>
      </c>
    </row>
    <row r="4043" spans="1:2" x14ac:dyDescent="0.25">
      <c r="A4043" s="6">
        <v>4038</v>
      </c>
      <c r="B4043" s="6" t="str">
        <f>"00849593"</f>
        <v>00849593</v>
      </c>
    </row>
    <row r="4044" spans="1:2" x14ac:dyDescent="0.25">
      <c r="A4044" s="6">
        <v>4039</v>
      </c>
      <c r="B4044" s="6" t="str">
        <f>"00849606"</f>
        <v>00849606</v>
      </c>
    </row>
    <row r="4045" spans="1:2" x14ac:dyDescent="0.25">
      <c r="A4045" s="6">
        <v>4040</v>
      </c>
      <c r="B4045" s="6" t="str">
        <f>"00849608"</f>
        <v>00849608</v>
      </c>
    </row>
    <row r="4046" spans="1:2" x14ac:dyDescent="0.25">
      <c r="A4046" s="6">
        <v>4041</v>
      </c>
      <c r="B4046" s="6" t="str">
        <f>"00849615"</f>
        <v>00849615</v>
      </c>
    </row>
    <row r="4047" spans="1:2" x14ac:dyDescent="0.25">
      <c r="A4047" s="6">
        <v>4042</v>
      </c>
      <c r="B4047" s="6" t="str">
        <f>"00849625"</f>
        <v>00849625</v>
      </c>
    </row>
    <row r="4048" spans="1:2" x14ac:dyDescent="0.25">
      <c r="A4048" s="6">
        <v>4043</v>
      </c>
      <c r="B4048" s="6" t="str">
        <f>"00849630"</f>
        <v>00849630</v>
      </c>
    </row>
    <row r="4049" spans="1:2" x14ac:dyDescent="0.25">
      <c r="A4049" s="6">
        <v>4044</v>
      </c>
      <c r="B4049" s="6" t="str">
        <f>"00849632"</f>
        <v>00849632</v>
      </c>
    </row>
    <row r="4050" spans="1:2" x14ac:dyDescent="0.25">
      <c r="A4050" s="6">
        <v>4045</v>
      </c>
      <c r="B4050" s="6" t="str">
        <f>"00849633"</f>
        <v>00849633</v>
      </c>
    </row>
    <row r="4051" spans="1:2" x14ac:dyDescent="0.25">
      <c r="A4051" s="6">
        <v>4046</v>
      </c>
      <c r="B4051" s="6" t="str">
        <f>"00849649"</f>
        <v>00849649</v>
      </c>
    </row>
    <row r="4052" spans="1:2" x14ac:dyDescent="0.25">
      <c r="A4052" s="6">
        <v>4047</v>
      </c>
      <c r="B4052" s="6" t="str">
        <f>"00849650"</f>
        <v>00849650</v>
      </c>
    </row>
    <row r="4053" spans="1:2" x14ac:dyDescent="0.25">
      <c r="A4053" s="6">
        <v>4048</v>
      </c>
      <c r="B4053" s="6" t="str">
        <f>"00849654"</f>
        <v>00849654</v>
      </c>
    </row>
    <row r="4054" spans="1:2" x14ac:dyDescent="0.25">
      <c r="A4054" s="6">
        <v>4049</v>
      </c>
      <c r="B4054" s="6" t="str">
        <f>"00849668"</f>
        <v>00849668</v>
      </c>
    </row>
    <row r="4055" spans="1:2" x14ac:dyDescent="0.25">
      <c r="A4055" s="6">
        <v>4050</v>
      </c>
      <c r="B4055" s="6" t="str">
        <f>"00849724"</f>
        <v>00849724</v>
      </c>
    </row>
    <row r="4056" spans="1:2" x14ac:dyDescent="0.25">
      <c r="A4056" s="6">
        <v>4051</v>
      </c>
      <c r="B4056" s="6" t="str">
        <f>"00849734"</f>
        <v>00849734</v>
      </c>
    </row>
    <row r="4057" spans="1:2" x14ac:dyDescent="0.25">
      <c r="A4057" s="6">
        <v>4052</v>
      </c>
      <c r="B4057" s="6" t="str">
        <f>"00849738"</f>
        <v>00849738</v>
      </c>
    </row>
    <row r="4058" spans="1:2" x14ac:dyDescent="0.25">
      <c r="A4058" s="6">
        <v>4053</v>
      </c>
      <c r="B4058" s="6" t="str">
        <f>"00849749"</f>
        <v>00849749</v>
      </c>
    </row>
    <row r="4059" spans="1:2" x14ac:dyDescent="0.25">
      <c r="A4059" s="6">
        <v>4054</v>
      </c>
      <c r="B4059" s="6" t="str">
        <f>"00849758"</f>
        <v>00849758</v>
      </c>
    </row>
    <row r="4060" spans="1:2" x14ac:dyDescent="0.25">
      <c r="A4060" s="6">
        <v>4055</v>
      </c>
      <c r="B4060" s="6" t="str">
        <f>"00849766"</f>
        <v>00849766</v>
      </c>
    </row>
    <row r="4061" spans="1:2" x14ac:dyDescent="0.25">
      <c r="A4061" s="6">
        <v>4056</v>
      </c>
      <c r="B4061" s="6" t="str">
        <f>"00849776"</f>
        <v>00849776</v>
      </c>
    </row>
    <row r="4062" spans="1:2" x14ac:dyDescent="0.25">
      <c r="A4062" s="6">
        <v>4057</v>
      </c>
      <c r="B4062" s="6" t="str">
        <f>"00849783"</f>
        <v>00849783</v>
      </c>
    </row>
    <row r="4063" spans="1:2" x14ac:dyDescent="0.25">
      <c r="A4063" s="6">
        <v>4058</v>
      </c>
      <c r="B4063" s="6" t="str">
        <f>"00849795"</f>
        <v>00849795</v>
      </c>
    </row>
    <row r="4064" spans="1:2" x14ac:dyDescent="0.25">
      <c r="A4064" s="6">
        <v>4059</v>
      </c>
      <c r="B4064" s="6" t="str">
        <f>"00849803"</f>
        <v>00849803</v>
      </c>
    </row>
    <row r="4065" spans="1:2" x14ac:dyDescent="0.25">
      <c r="A4065" s="6">
        <v>4060</v>
      </c>
      <c r="B4065" s="6" t="str">
        <f>"00849807"</f>
        <v>00849807</v>
      </c>
    </row>
    <row r="4066" spans="1:2" x14ac:dyDescent="0.25">
      <c r="A4066" s="6">
        <v>4061</v>
      </c>
      <c r="B4066" s="6" t="str">
        <f>"00849808"</f>
        <v>00849808</v>
      </c>
    </row>
    <row r="4067" spans="1:2" x14ac:dyDescent="0.25">
      <c r="A4067" s="6">
        <v>4062</v>
      </c>
      <c r="B4067" s="6" t="str">
        <f>"00849809"</f>
        <v>00849809</v>
      </c>
    </row>
    <row r="4068" spans="1:2" x14ac:dyDescent="0.25">
      <c r="A4068" s="6">
        <v>4063</v>
      </c>
      <c r="B4068" s="6" t="str">
        <f>"00849841"</f>
        <v>00849841</v>
      </c>
    </row>
    <row r="4069" spans="1:2" x14ac:dyDescent="0.25">
      <c r="A4069" s="6">
        <v>4064</v>
      </c>
      <c r="B4069" s="6" t="str">
        <f>"00849858"</f>
        <v>00849858</v>
      </c>
    </row>
    <row r="4070" spans="1:2" x14ac:dyDescent="0.25">
      <c r="A4070" s="6">
        <v>4065</v>
      </c>
      <c r="B4070" s="6" t="str">
        <f>"00849861"</f>
        <v>00849861</v>
      </c>
    </row>
    <row r="4071" spans="1:2" x14ac:dyDescent="0.25">
      <c r="A4071" s="6">
        <v>4066</v>
      </c>
      <c r="B4071" s="6" t="str">
        <f>"00849862"</f>
        <v>00849862</v>
      </c>
    </row>
    <row r="4072" spans="1:2" x14ac:dyDescent="0.25">
      <c r="A4072" s="6">
        <v>4067</v>
      </c>
      <c r="B4072" s="6" t="str">
        <f>"00849863"</f>
        <v>00849863</v>
      </c>
    </row>
    <row r="4073" spans="1:2" x14ac:dyDescent="0.25">
      <c r="A4073" s="6">
        <v>4068</v>
      </c>
      <c r="B4073" s="6" t="str">
        <f>"00849867"</f>
        <v>00849867</v>
      </c>
    </row>
    <row r="4074" spans="1:2" x14ac:dyDescent="0.25">
      <c r="A4074" s="6">
        <v>4069</v>
      </c>
      <c r="B4074" s="6" t="str">
        <f>"00849874"</f>
        <v>00849874</v>
      </c>
    </row>
    <row r="4075" spans="1:2" x14ac:dyDescent="0.25">
      <c r="A4075" s="6">
        <v>4070</v>
      </c>
      <c r="B4075" s="6" t="str">
        <f>"00849880"</f>
        <v>00849880</v>
      </c>
    </row>
    <row r="4076" spans="1:2" x14ac:dyDescent="0.25">
      <c r="A4076" s="6">
        <v>4071</v>
      </c>
      <c r="B4076" s="6" t="str">
        <f>"00849893"</f>
        <v>00849893</v>
      </c>
    </row>
    <row r="4077" spans="1:2" x14ac:dyDescent="0.25">
      <c r="A4077" s="6">
        <v>4072</v>
      </c>
      <c r="B4077" s="6" t="str">
        <f>"00849907"</f>
        <v>00849907</v>
      </c>
    </row>
    <row r="4078" spans="1:2" x14ac:dyDescent="0.25">
      <c r="A4078" s="6">
        <v>4073</v>
      </c>
      <c r="B4078" s="6" t="str">
        <f>"00849942"</f>
        <v>00849942</v>
      </c>
    </row>
    <row r="4079" spans="1:2" x14ac:dyDescent="0.25">
      <c r="A4079" s="6">
        <v>4074</v>
      </c>
      <c r="B4079" s="6" t="str">
        <f>"00849956"</f>
        <v>00849956</v>
      </c>
    </row>
    <row r="4080" spans="1:2" x14ac:dyDescent="0.25">
      <c r="A4080" s="6">
        <v>4075</v>
      </c>
      <c r="B4080" s="6" t="str">
        <f>"00849967"</f>
        <v>00849967</v>
      </c>
    </row>
    <row r="4081" spans="1:2" x14ac:dyDescent="0.25">
      <c r="A4081" s="6">
        <v>4076</v>
      </c>
      <c r="B4081" s="6" t="str">
        <f>"00849984"</f>
        <v>00849984</v>
      </c>
    </row>
    <row r="4082" spans="1:2" x14ac:dyDescent="0.25">
      <c r="A4082" s="6">
        <v>4077</v>
      </c>
      <c r="B4082" s="6" t="str">
        <f>"00849990"</f>
        <v>00849990</v>
      </c>
    </row>
    <row r="4083" spans="1:2" x14ac:dyDescent="0.25">
      <c r="A4083" s="6">
        <v>4078</v>
      </c>
      <c r="B4083" s="6" t="str">
        <f>"00850004"</f>
        <v>00850004</v>
      </c>
    </row>
    <row r="4084" spans="1:2" x14ac:dyDescent="0.25">
      <c r="A4084" s="6">
        <v>4079</v>
      </c>
      <c r="B4084" s="6" t="str">
        <f>"00850012"</f>
        <v>00850012</v>
      </c>
    </row>
    <row r="4085" spans="1:2" x14ac:dyDescent="0.25">
      <c r="A4085" s="6">
        <v>4080</v>
      </c>
      <c r="B4085" s="6" t="str">
        <f>"00850018"</f>
        <v>00850018</v>
      </c>
    </row>
    <row r="4086" spans="1:2" x14ac:dyDescent="0.25">
      <c r="A4086" s="6">
        <v>4081</v>
      </c>
      <c r="B4086" s="6" t="str">
        <f>"00850028"</f>
        <v>00850028</v>
      </c>
    </row>
    <row r="4087" spans="1:2" x14ac:dyDescent="0.25">
      <c r="A4087" s="6">
        <v>4082</v>
      </c>
      <c r="B4087" s="6" t="str">
        <f>"00850043"</f>
        <v>00850043</v>
      </c>
    </row>
    <row r="4088" spans="1:2" x14ac:dyDescent="0.25">
      <c r="A4088" s="6">
        <v>4083</v>
      </c>
      <c r="B4088" s="6" t="str">
        <f>"00850069"</f>
        <v>00850069</v>
      </c>
    </row>
    <row r="4089" spans="1:2" x14ac:dyDescent="0.25">
      <c r="A4089" s="6">
        <v>4084</v>
      </c>
      <c r="B4089" s="6" t="str">
        <f>"00850072"</f>
        <v>00850072</v>
      </c>
    </row>
    <row r="4090" spans="1:2" x14ac:dyDescent="0.25">
      <c r="A4090" s="6">
        <v>4085</v>
      </c>
      <c r="B4090" s="6" t="str">
        <f>"00850081"</f>
        <v>00850081</v>
      </c>
    </row>
    <row r="4091" spans="1:2" x14ac:dyDescent="0.25">
      <c r="A4091" s="6">
        <v>4086</v>
      </c>
      <c r="B4091" s="6" t="str">
        <f>"00850082"</f>
        <v>00850082</v>
      </c>
    </row>
    <row r="4092" spans="1:2" x14ac:dyDescent="0.25">
      <c r="A4092" s="6">
        <v>4087</v>
      </c>
      <c r="B4092" s="6" t="str">
        <f>"00850083"</f>
        <v>00850083</v>
      </c>
    </row>
    <row r="4093" spans="1:2" x14ac:dyDescent="0.25">
      <c r="A4093" s="6">
        <v>4088</v>
      </c>
      <c r="B4093" s="6" t="str">
        <f>"00850084"</f>
        <v>00850084</v>
      </c>
    </row>
    <row r="4094" spans="1:2" x14ac:dyDescent="0.25">
      <c r="A4094" s="6">
        <v>4089</v>
      </c>
      <c r="B4094" s="6" t="str">
        <f>"00850096"</f>
        <v>00850096</v>
      </c>
    </row>
    <row r="4095" spans="1:2" x14ac:dyDescent="0.25">
      <c r="A4095" s="6">
        <v>4090</v>
      </c>
      <c r="B4095" s="6" t="str">
        <f>"00850133"</f>
        <v>00850133</v>
      </c>
    </row>
    <row r="4096" spans="1:2" x14ac:dyDescent="0.25">
      <c r="A4096" s="6">
        <v>4091</v>
      </c>
      <c r="B4096" s="6" t="str">
        <f>"00850165"</f>
        <v>00850165</v>
      </c>
    </row>
    <row r="4097" spans="1:2" x14ac:dyDescent="0.25">
      <c r="A4097" s="6">
        <v>4092</v>
      </c>
      <c r="B4097" s="6" t="str">
        <f>"00850167"</f>
        <v>00850167</v>
      </c>
    </row>
    <row r="4098" spans="1:2" x14ac:dyDescent="0.25">
      <c r="A4098" s="6">
        <v>4093</v>
      </c>
      <c r="B4098" s="6" t="str">
        <f>"00850190"</f>
        <v>00850190</v>
      </c>
    </row>
    <row r="4099" spans="1:2" x14ac:dyDescent="0.25">
      <c r="A4099" s="6">
        <v>4094</v>
      </c>
      <c r="B4099" s="6" t="str">
        <f>"200712000013"</f>
        <v>200712000013</v>
      </c>
    </row>
    <row r="4100" spans="1:2" x14ac:dyDescent="0.25">
      <c r="A4100" s="6">
        <v>4095</v>
      </c>
      <c r="B4100" s="6" t="str">
        <f>"200712000021"</f>
        <v>200712000021</v>
      </c>
    </row>
    <row r="4101" spans="1:2" x14ac:dyDescent="0.25">
      <c r="A4101" s="6">
        <v>4096</v>
      </c>
      <c r="B4101" s="6" t="str">
        <f>"200712000590"</f>
        <v>200712000590</v>
      </c>
    </row>
    <row r="4102" spans="1:2" x14ac:dyDescent="0.25">
      <c r="A4102" s="6">
        <v>4097</v>
      </c>
      <c r="B4102" s="6" t="str">
        <f>"200712001024"</f>
        <v>200712001024</v>
      </c>
    </row>
    <row r="4103" spans="1:2" x14ac:dyDescent="0.25">
      <c r="A4103" s="6">
        <v>4098</v>
      </c>
      <c r="B4103" s="6" t="str">
        <f>"200712001030"</f>
        <v>200712001030</v>
      </c>
    </row>
    <row r="4104" spans="1:2" x14ac:dyDescent="0.25">
      <c r="A4104" s="6">
        <v>4099</v>
      </c>
      <c r="B4104" s="6" t="str">
        <f>"200712001057"</f>
        <v>200712001057</v>
      </c>
    </row>
    <row r="4105" spans="1:2" x14ac:dyDescent="0.25">
      <c r="A4105" s="6">
        <v>4100</v>
      </c>
      <c r="B4105" s="6" t="str">
        <f>"200712001371"</f>
        <v>200712001371</v>
      </c>
    </row>
    <row r="4106" spans="1:2" x14ac:dyDescent="0.25">
      <c r="A4106" s="6">
        <v>4101</v>
      </c>
      <c r="B4106" s="6" t="str">
        <f>"200712001405"</f>
        <v>200712001405</v>
      </c>
    </row>
    <row r="4107" spans="1:2" x14ac:dyDescent="0.25">
      <c r="A4107" s="6">
        <v>4102</v>
      </c>
      <c r="B4107" s="6" t="str">
        <f>"200712001636"</f>
        <v>200712001636</v>
      </c>
    </row>
    <row r="4108" spans="1:2" x14ac:dyDescent="0.25">
      <c r="A4108" s="6">
        <v>4103</v>
      </c>
      <c r="B4108" s="6" t="str">
        <f>"200712001761"</f>
        <v>200712001761</v>
      </c>
    </row>
    <row r="4109" spans="1:2" x14ac:dyDescent="0.25">
      <c r="A4109" s="6">
        <v>4104</v>
      </c>
      <c r="B4109" s="6" t="str">
        <f>"200712001848"</f>
        <v>200712001848</v>
      </c>
    </row>
    <row r="4110" spans="1:2" x14ac:dyDescent="0.25">
      <c r="A4110" s="6">
        <v>4105</v>
      </c>
      <c r="B4110" s="6" t="str">
        <f>"200712002214"</f>
        <v>200712002214</v>
      </c>
    </row>
    <row r="4111" spans="1:2" x14ac:dyDescent="0.25">
      <c r="A4111" s="6">
        <v>4106</v>
      </c>
      <c r="B4111" s="6" t="str">
        <f>"200712002271"</f>
        <v>200712002271</v>
      </c>
    </row>
    <row r="4112" spans="1:2" x14ac:dyDescent="0.25">
      <c r="A4112" s="6">
        <v>4107</v>
      </c>
      <c r="B4112" s="6" t="str">
        <f>"200712002362"</f>
        <v>200712002362</v>
      </c>
    </row>
    <row r="4113" spans="1:2" x14ac:dyDescent="0.25">
      <c r="A4113" s="6">
        <v>4108</v>
      </c>
      <c r="B4113" s="6" t="str">
        <f>"200712002663"</f>
        <v>200712002663</v>
      </c>
    </row>
    <row r="4114" spans="1:2" x14ac:dyDescent="0.25">
      <c r="A4114" s="6">
        <v>4109</v>
      </c>
      <c r="B4114" s="6" t="str">
        <f>"200712002736"</f>
        <v>200712002736</v>
      </c>
    </row>
    <row r="4115" spans="1:2" x14ac:dyDescent="0.25">
      <c r="A4115" s="6">
        <v>4110</v>
      </c>
      <c r="B4115" s="6" t="str">
        <f>"200712002746"</f>
        <v>200712002746</v>
      </c>
    </row>
    <row r="4116" spans="1:2" x14ac:dyDescent="0.25">
      <c r="A4116" s="6">
        <v>4111</v>
      </c>
      <c r="B4116" s="6" t="str">
        <f>"200712003096"</f>
        <v>200712003096</v>
      </c>
    </row>
    <row r="4117" spans="1:2" x14ac:dyDescent="0.25">
      <c r="A4117" s="6">
        <v>4112</v>
      </c>
      <c r="B4117" s="6" t="str">
        <f>"200712003284"</f>
        <v>200712003284</v>
      </c>
    </row>
    <row r="4118" spans="1:2" x14ac:dyDescent="0.25">
      <c r="A4118" s="6">
        <v>4113</v>
      </c>
      <c r="B4118" s="6" t="str">
        <f>"200712003352"</f>
        <v>200712003352</v>
      </c>
    </row>
    <row r="4119" spans="1:2" x14ac:dyDescent="0.25">
      <c r="A4119" s="6">
        <v>4114</v>
      </c>
      <c r="B4119" s="6" t="str">
        <f>"200712003890"</f>
        <v>200712003890</v>
      </c>
    </row>
    <row r="4120" spans="1:2" x14ac:dyDescent="0.25">
      <c r="A4120" s="6">
        <v>4115</v>
      </c>
      <c r="B4120" s="6" t="str">
        <f>"200712005023"</f>
        <v>200712005023</v>
      </c>
    </row>
    <row r="4121" spans="1:2" x14ac:dyDescent="0.25">
      <c r="A4121" s="6">
        <v>4116</v>
      </c>
      <c r="B4121" s="6" t="str">
        <f>"200712005209"</f>
        <v>200712005209</v>
      </c>
    </row>
    <row r="4122" spans="1:2" x14ac:dyDescent="0.25">
      <c r="A4122" s="6">
        <v>4117</v>
      </c>
      <c r="B4122" s="6" t="str">
        <f>"200712005215"</f>
        <v>200712005215</v>
      </c>
    </row>
    <row r="4123" spans="1:2" x14ac:dyDescent="0.25">
      <c r="A4123" s="6">
        <v>4118</v>
      </c>
      <c r="B4123" s="6" t="str">
        <f>"200712005278"</f>
        <v>200712005278</v>
      </c>
    </row>
    <row r="4124" spans="1:2" x14ac:dyDescent="0.25">
      <c r="A4124" s="6">
        <v>4119</v>
      </c>
      <c r="B4124" s="6" t="str">
        <f>"200712005578"</f>
        <v>200712005578</v>
      </c>
    </row>
    <row r="4125" spans="1:2" x14ac:dyDescent="0.25">
      <c r="A4125" s="6">
        <v>4120</v>
      </c>
      <c r="B4125" s="6" t="str">
        <f>"200712005591"</f>
        <v>200712005591</v>
      </c>
    </row>
    <row r="4126" spans="1:2" x14ac:dyDescent="0.25">
      <c r="A4126" s="6">
        <v>4121</v>
      </c>
      <c r="B4126" s="6" t="str">
        <f>"200712005782"</f>
        <v>200712005782</v>
      </c>
    </row>
    <row r="4127" spans="1:2" x14ac:dyDescent="0.25">
      <c r="A4127" s="6">
        <v>4122</v>
      </c>
      <c r="B4127" s="6" t="str">
        <f>"200712005913"</f>
        <v>200712005913</v>
      </c>
    </row>
    <row r="4128" spans="1:2" x14ac:dyDescent="0.25">
      <c r="A4128" s="6">
        <v>4123</v>
      </c>
      <c r="B4128" s="6" t="str">
        <f>"200712006064"</f>
        <v>200712006064</v>
      </c>
    </row>
    <row r="4129" spans="1:2" x14ac:dyDescent="0.25">
      <c r="A4129" s="6">
        <v>4124</v>
      </c>
      <c r="B4129" s="6" t="str">
        <f>"200712006152"</f>
        <v>200712006152</v>
      </c>
    </row>
    <row r="4130" spans="1:2" x14ac:dyDescent="0.25">
      <c r="A4130" s="6">
        <v>4125</v>
      </c>
      <c r="B4130" s="6" t="str">
        <f>"200801000099"</f>
        <v>200801000099</v>
      </c>
    </row>
    <row r="4131" spans="1:2" x14ac:dyDescent="0.25">
      <c r="A4131" s="6">
        <v>4126</v>
      </c>
      <c r="B4131" s="6" t="str">
        <f>"200801001193"</f>
        <v>200801001193</v>
      </c>
    </row>
    <row r="4132" spans="1:2" x14ac:dyDescent="0.25">
      <c r="A4132" s="6">
        <v>4127</v>
      </c>
      <c r="B4132" s="6" t="str">
        <f>"200801001288"</f>
        <v>200801001288</v>
      </c>
    </row>
    <row r="4133" spans="1:2" x14ac:dyDescent="0.25">
      <c r="A4133" s="6">
        <v>4128</v>
      </c>
      <c r="B4133" s="6" t="str">
        <f>"200801001463"</f>
        <v>200801001463</v>
      </c>
    </row>
    <row r="4134" spans="1:2" x14ac:dyDescent="0.25">
      <c r="A4134" s="6">
        <v>4129</v>
      </c>
      <c r="B4134" s="6" t="str">
        <f>"200801001617"</f>
        <v>200801001617</v>
      </c>
    </row>
    <row r="4135" spans="1:2" x14ac:dyDescent="0.25">
      <c r="A4135" s="6">
        <v>4130</v>
      </c>
      <c r="B4135" s="6" t="str">
        <f>"200801001650"</f>
        <v>200801001650</v>
      </c>
    </row>
    <row r="4136" spans="1:2" x14ac:dyDescent="0.25">
      <c r="A4136" s="6">
        <v>4131</v>
      </c>
      <c r="B4136" s="6" t="str">
        <f>"200801001694"</f>
        <v>200801001694</v>
      </c>
    </row>
    <row r="4137" spans="1:2" x14ac:dyDescent="0.25">
      <c r="A4137" s="6">
        <v>4132</v>
      </c>
      <c r="B4137" s="6" t="str">
        <f>"200801002186"</f>
        <v>200801002186</v>
      </c>
    </row>
    <row r="4138" spans="1:2" x14ac:dyDescent="0.25">
      <c r="A4138" s="6">
        <v>4133</v>
      </c>
      <c r="B4138" s="6" t="str">
        <f>"200801002717"</f>
        <v>200801002717</v>
      </c>
    </row>
    <row r="4139" spans="1:2" x14ac:dyDescent="0.25">
      <c r="A4139" s="6">
        <v>4134</v>
      </c>
      <c r="B4139" s="6" t="str">
        <f>"200801003122"</f>
        <v>200801003122</v>
      </c>
    </row>
    <row r="4140" spans="1:2" x14ac:dyDescent="0.25">
      <c r="A4140" s="6">
        <v>4135</v>
      </c>
      <c r="B4140" s="6" t="str">
        <f>"200801003361"</f>
        <v>200801003361</v>
      </c>
    </row>
    <row r="4141" spans="1:2" x14ac:dyDescent="0.25">
      <c r="A4141" s="6">
        <v>4136</v>
      </c>
      <c r="B4141" s="6" t="str">
        <f>"200801003733"</f>
        <v>200801003733</v>
      </c>
    </row>
    <row r="4142" spans="1:2" x14ac:dyDescent="0.25">
      <c r="A4142" s="6">
        <v>4137</v>
      </c>
      <c r="B4142" s="6" t="str">
        <f>"200801003765"</f>
        <v>200801003765</v>
      </c>
    </row>
    <row r="4143" spans="1:2" x14ac:dyDescent="0.25">
      <c r="A4143" s="6">
        <v>4138</v>
      </c>
      <c r="B4143" s="6" t="str">
        <f>"200801004044"</f>
        <v>200801004044</v>
      </c>
    </row>
    <row r="4144" spans="1:2" x14ac:dyDescent="0.25">
      <c r="A4144" s="6">
        <v>4139</v>
      </c>
      <c r="B4144" s="6" t="str">
        <f>"200801004049"</f>
        <v>200801004049</v>
      </c>
    </row>
    <row r="4145" spans="1:2" x14ac:dyDescent="0.25">
      <c r="A4145" s="6">
        <v>4140</v>
      </c>
      <c r="B4145" s="6" t="str">
        <f>"200801004130"</f>
        <v>200801004130</v>
      </c>
    </row>
    <row r="4146" spans="1:2" x14ac:dyDescent="0.25">
      <c r="A4146" s="6">
        <v>4141</v>
      </c>
      <c r="B4146" s="6" t="str">
        <f>"200801004405"</f>
        <v>200801004405</v>
      </c>
    </row>
    <row r="4147" spans="1:2" x14ac:dyDescent="0.25">
      <c r="A4147" s="6">
        <v>4142</v>
      </c>
      <c r="B4147" s="6" t="str">
        <f>"200801004621"</f>
        <v>200801004621</v>
      </c>
    </row>
    <row r="4148" spans="1:2" x14ac:dyDescent="0.25">
      <c r="A4148" s="6">
        <v>4143</v>
      </c>
      <c r="B4148" s="6" t="str">
        <f>"200801004914"</f>
        <v>200801004914</v>
      </c>
    </row>
    <row r="4149" spans="1:2" x14ac:dyDescent="0.25">
      <c r="A4149" s="6">
        <v>4144</v>
      </c>
      <c r="B4149" s="6" t="str">
        <f>"200801005404"</f>
        <v>200801005404</v>
      </c>
    </row>
    <row r="4150" spans="1:2" x14ac:dyDescent="0.25">
      <c r="A4150" s="6">
        <v>4145</v>
      </c>
      <c r="B4150" s="6" t="str">
        <f>"200801005627"</f>
        <v>200801005627</v>
      </c>
    </row>
    <row r="4151" spans="1:2" x14ac:dyDescent="0.25">
      <c r="A4151" s="6">
        <v>4146</v>
      </c>
      <c r="B4151" s="6" t="str">
        <f>"200801006287"</f>
        <v>200801006287</v>
      </c>
    </row>
    <row r="4152" spans="1:2" x14ac:dyDescent="0.25">
      <c r="A4152" s="6">
        <v>4147</v>
      </c>
      <c r="B4152" s="6" t="str">
        <f>"200801006374"</f>
        <v>200801006374</v>
      </c>
    </row>
    <row r="4153" spans="1:2" x14ac:dyDescent="0.25">
      <c r="A4153" s="6">
        <v>4148</v>
      </c>
      <c r="B4153" s="6" t="str">
        <f>"200801006539"</f>
        <v>200801006539</v>
      </c>
    </row>
    <row r="4154" spans="1:2" x14ac:dyDescent="0.25">
      <c r="A4154" s="6">
        <v>4149</v>
      </c>
      <c r="B4154" s="6" t="str">
        <f>"200801006882"</f>
        <v>200801006882</v>
      </c>
    </row>
    <row r="4155" spans="1:2" x14ac:dyDescent="0.25">
      <c r="A4155" s="6">
        <v>4150</v>
      </c>
      <c r="B4155" s="6" t="str">
        <f>"200801006892"</f>
        <v>200801006892</v>
      </c>
    </row>
    <row r="4156" spans="1:2" x14ac:dyDescent="0.25">
      <c r="A4156" s="6">
        <v>4151</v>
      </c>
      <c r="B4156" s="6" t="str">
        <f>"200801007010"</f>
        <v>200801007010</v>
      </c>
    </row>
    <row r="4157" spans="1:2" x14ac:dyDescent="0.25">
      <c r="A4157" s="6">
        <v>4152</v>
      </c>
      <c r="B4157" s="6" t="str">
        <f>"200801007135"</f>
        <v>200801007135</v>
      </c>
    </row>
    <row r="4158" spans="1:2" x14ac:dyDescent="0.25">
      <c r="A4158" s="6">
        <v>4153</v>
      </c>
      <c r="B4158" s="6" t="str">
        <f>"200801007334"</f>
        <v>200801007334</v>
      </c>
    </row>
    <row r="4159" spans="1:2" x14ac:dyDescent="0.25">
      <c r="A4159" s="6">
        <v>4154</v>
      </c>
      <c r="B4159" s="6" t="str">
        <f>"200801007415"</f>
        <v>200801007415</v>
      </c>
    </row>
    <row r="4160" spans="1:2" x14ac:dyDescent="0.25">
      <c r="A4160" s="6">
        <v>4155</v>
      </c>
      <c r="B4160" s="6" t="str">
        <f>"200801008136"</f>
        <v>200801008136</v>
      </c>
    </row>
    <row r="4161" spans="1:2" x14ac:dyDescent="0.25">
      <c r="A4161" s="6">
        <v>4156</v>
      </c>
      <c r="B4161" s="6" t="str">
        <f>"200801009520"</f>
        <v>200801009520</v>
      </c>
    </row>
    <row r="4162" spans="1:2" x14ac:dyDescent="0.25">
      <c r="A4162" s="6">
        <v>4157</v>
      </c>
      <c r="B4162" s="6" t="str">
        <f>"200801009564"</f>
        <v>200801009564</v>
      </c>
    </row>
    <row r="4163" spans="1:2" x14ac:dyDescent="0.25">
      <c r="A4163" s="6">
        <v>4158</v>
      </c>
      <c r="B4163" s="6" t="str">
        <f>"200801009990"</f>
        <v>200801009990</v>
      </c>
    </row>
    <row r="4164" spans="1:2" x14ac:dyDescent="0.25">
      <c r="A4164" s="6">
        <v>4159</v>
      </c>
      <c r="B4164" s="6" t="str">
        <f>"200801011147"</f>
        <v>200801011147</v>
      </c>
    </row>
    <row r="4165" spans="1:2" x14ac:dyDescent="0.25">
      <c r="A4165" s="6">
        <v>4160</v>
      </c>
      <c r="B4165" s="6" t="str">
        <f>"200801011249"</f>
        <v>200801011249</v>
      </c>
    </row>
    <row r="4166" spans="1:2" x14ac:dyDescent="0.25">
      <c r="A4166" s="6">
        <v>4161</v>
      </c>
      <c r="B4166" s="6" t="str">
        <f>"200801011389"</f>
        <v>200801011389</v>
      </c>
    </row>
    <row r="4167" spans="1:2" x14ac:dyDescent="0.25">
      <c r="A4167" s="6">
        <v>4162</v>
      </c>
      <c r="B4167" s="6" t="str">
        <f>"200801011456"</f>
        <v>200801011456</v>
      </c>
    </row>
    <row r="4168" spans="1:2" x14ac:dyDescent="0.25">
      <c r="A4168" s="6">
        <v>4163</v>
      </c>
      <c r="B4168" s="6" t="str">
        <f>"200801011600"</f>
        <v>200801011600</v>
      </c>
    </row>
    <row r="4169" spans="1:2" x14ac:dyDescent="0.25">
      <c r="A4169" s="6">
        <v>4164</v>
      </c>
      <c r="B4169" s="6" t="str">
        <f>"200801011603"</f>
        <v>200801011603</v>
      </c>
    </row>
    <row r="4170" spans="1:2" x14ac:dyDescent="0.25">
      <c r="A4170" s="6">
        <v>4165</v>
      </c>
      <c r="B4170" s="6" t="str">
        <f>"200802000245"</f>
        <v>200802000245</v>
      </c>
    </row>
    <row r="4171" spans="1:2" x14ac:dyDescent="0.25">
      <c r="A4171" s="6">
        <v>4166</v>
      </c>
      <c r="B4171" s="6" t="str">
        <f>"200802000771"</f>
        <v>200802000771</v>
      </c>
    </row>
    <row r="4172" spans="1:2" x14ac:dyDescent="0.25">
      <c r="A4172" s="6">
        <v>4167</v>
      </c>
      <c r="B4172" s="6" t="str">
        <f>"200802001794"</f>
        <v>200802001794</v>
      </c>
    </row>
    <row r="4173" spans="1:2" x14ac:dyDescent="0.25">
      <c r="A4173" s="6">
        <v>4168</v>
      </c>
      <c r="B4173" s="6" t="str">
        <f>"200802001795"</f>
        <v>200802001795</v>
      </c>
    </row>
    <row r="4174" spans="1:2" x14ac:dyDescent="0.25">
      <c r="A4174" s="6">
        <v>4169</v>
      </c>
      <c r="B4174" s="6" t="str">
        <f>"200802002175"</f>
        <v>200802002175</v>
      </c>
    </row>
    <row r="4175" spans="1:2" x14ac:dyDescent="0.25">
      <c r="A4175" s="6">
        <v>4170</v>
      </c>
      <c r="B4175" s="6" t="str">
        <f>"200802002400"</f>
        <v>200802002400</v>
      </c>
    </row>
    <row r="4176" spans="1:2" x14ac:dyDescent="0.25">
      <c r="A4176" s="6">
        <v>4171</v>
      </c>
      <c r="B4176" s="6" t="str">
        <f>"200802002608"</f>
        <v>200802002608</v>
      </c>
    </row>
    <row r="4177" spans="1:2" x14ac:dyDescent="0.25">
      <c r="A4177" s="6">
        <v>4172</v>
      </c>
      <c r="B4177" s="6" t="str">
        <f>"200802002728"</f>
        <v>200802002728</v>
      </c>
    </row>
    <row r="4178" spans="1:2" x14ac:dyDescent="0.25">
      <c r="A4178" s="6">
        <v>4173</v>
      </c>
      <c r="B4178" s="6" t="str">
        <f>"200802002866"</f>
        <v>200802002866</v>
      </c>
    </row>
    <row r="4179" spans="1:2" x14ac:dyDescent="0.25">
      <c r="A4179" s="6">
        <v>4174</v>
      </c>
      <c r="B4179" s="6" t="str">
        <f>"200802003085"</f>
        <v>200802003085</v>
      </c>
    </row>
    <row r="4180" spans="1:2" x14ac:dyDescent="0.25">
      <c r="A4180" s="6">
        <v>4175</v>
      </c>
      <c r="B4180" s="6" t="str">
        <f>"200802003182"</f>
        <v>200802003182</v>
      </c>
    </row>
    <row r="4181" spans="1:2" x14ac:dyDescent="0.25">
      <c r="A4181" s="6">
        <v>4176</v>
      </c>
      <c r="B4181" s="6" t="str">
        <f>"200802003611"</f>
        <v>200802003611</v>
      </c>
    </row>
    <row r="4182" spans="1:2" x14ac:dyDescent="0.25">
      <c r="A4182" s="6">
        <v>4177</v>
      </c>
      <c r="B4182" s="6" t="str">
        <f>"200802003761"</f>
        <v>200802003761</v>
      </c>
    </row>
    <row r="4183" spans="1:2" x14ac:dyDescent="0.25">
      <c r="A4183" s="6">
        <v>4178</v>
      </c>
      <c r="B4183" s="6" t="str">
        <f>"200802004677"</f>
        <v>200802004677</v>
      </c>
    </row>
    <row r="4184" spans="1:2" x14ac:dyDescent="0.25">
      <c r="A4184" s="6">
        <v>4179</v>
      </c>
      <c r="B4184" s="6" t="str">
        <f>"200802004683"</f>
        <v>200802004683</v>
      </c>
    </row>
    <row r="4185" spans="1:2" x14ac:dyDescent="0.25">
      <c r="A4185" s="6">
        <v>4180</v>
      </c>
      <c r="B4185" s="6" t="str">
        <f>"200802005047"</f>
        <v>200802005047</v>
      </c>
    </row>
    <row r="4186" spans="1:2" x14ac:dyDescent="0.25">
      <c r="A4186" s="6">
        <v>4181</v>
      </c>
      <c r="B4186" s="6" t="str">
        <f>"200802007013"</f>
        <v>200802007013</v>
      </c>
    </row>
    <row r="4187" spans="1:2" x14ac:dyDescent="0.25">
      <c r="A4187" s="6">
        <v>4182</v>
      </c>
      <c r="B4187" s="6" t="str">
        <f>"200802007365"</f>
        <v>200802007365</v>
      </c>
    </row>
    <row r="4188" spans="1:2" x14ac:dyDescent="0.25">
      <c r="A4188" s="6">
        <v>4183</v>
      </c>
      <c r="B4188" s="6" t="str">
        <f>"200802007457"</f>
        <v>200802007457</v>
      </c>
    </row>
    <row r="4189" spans="1:2" x14ac:dyDescent="0.25">
      <c r="A4189" s="6">
        <v>4184</v>
      </c>
      <c r="B4189" s="6" t="str">
        <f>"200802007564"</f>
        <v>200802007564</v>
      </c>
    </row>
    <row r="4190" spans="1:2" x14ac:dyDescent="0.25">
      <c r="A4190" s="6">
        <v>4185</v>
      </c>
      <c r="B4190" s="6" t="str">
        <f>"200802007705"</f>
        <v>200802007705</v>
      </c>
    </row>
    <row r="4191" spans="1:2" x14ac:dyDescent="0.25">
      <c r="A4191" s="6">
        <v>4186</v>
      </c>
      <c r="B4191" s="6" t="str">
        <f>"200802008119"</f>
        <v>200802008119</v>
      </c>
    </row>
    <row r="4192" spans="1:2" x14ac:dyDescent="0.25">
      <c r="A4192" s="6">
        <v>4187</v>
      </c>
      <c r="B4192" s="6" t="str">
        <f>"200802008284"</f>
        <v>200802008284</v>
      </c>
    </row>
    <row r="4193" spans="1:2" x14ac:dyDescent="0.25">
      <c r="A4193" s="6">
        <v>4188</v>
      </c>
      <c r="B4193" s="6" t="str">
        <f>"200802008369"</f>
        <v>200802008369</v>
      </c>
    </row>
    <row r="4194" spans="1:2" x14ac:dyDescent="0.25">
      <c r="A4194" s="6">
        <v>4189</v>
      </c>
      <c r="B4194" s="6" t="str">
        <f>"200802008757"</f>
        <v>200802008757</v>
      </c>
    </row>
    <row r="4195" spans="1:2" x14ac:dyDescent="0.25">
      <c r="A4195" s="6">
        <v>4190</v>
      </c>
      <c r="B4195" s="6" t="str">
        <f>"200802009107"</f>
        <v>200802009107</v>
      </c>
    </row>
    <row r="4196" spans="1:2" x14ac:dyDescent="0.25">
      <c r="A4196" s="6">
        <v>4191</v>
      </c>
      <c r="B4196" s="6" t="str">
        <f>"200802009126"</f>
        <v>200802009126</v>
      </c>
    </row>
    <row r="4197" spans="1:2" x14ac:dyDescent="0.25">
      <c r="A4197" s="6">
        <v>4192</v>
      </c>
      <c r="B4197" s="6" t="str">
        <f>"200802009185"</f>
        <v>200802009185</v>
      </c>
    </row>
    <row r="4198" spans="1:2" x14ac:dyDescent="0.25">
      <c r="A4198" s="6">
        <v>4193</v>
      </c>
      <c r="B4198" s="6" t="str">
        <f>"200802009517"</f>
        <v>200802009517</v>
      </c>
    </row>
    <row r="4199" spans="1:2" x14ac:dyDescent="0.25">
      <c r="A4199" s="6">
        <v>4194</v>
      </c>
      <c r="B4199" s="6" t="str">
        <f>"200802010267"</f>
        <v>200802010267</v>
      </c>
    </row>
    <row r="4200" spans="1:2" x14ac:dyDescent="0.25">
      <c r="A4200" s="6">
        <v>4195</v>
      </c>
      <c r="B4200" s="6" t="str">
        <f>"200802010474"</f>
        <v>200802010474</v>
      </c>
    </row>
    <row r="4201" spans="1:2" x14ac:dyDescent="0.25">
      <c r="A4201" s="6">
        <v>4196</v>
      </c>
      <c r="B4201" s="6" t="str">
        <f>"200802010585"</f>
        <v>200802010585</v>
      </c>
    </row>
    <row r="4202" spans="1:2" x14ac:dyDescent="0.25">
      <c r="A4202" s="6">
        <v>4197</v>
      </c>
      <c r="B4202" s="6" t="str">
        <f>"200802011076"</f>
        <v>200802011076</v>
      </c>
    </row>
    <row r="4203" spans="1:2" x14ac:dyDescent="0.25">
      <c r="A4203" s="6">
        <v>4198</v>
      </c>
      <c r="B4203" s="6" t="str">
        <f>"200802011437"</f>
        <v>200802011437</v>
      </c>
    </row>
    <row r="4204" spans="1:2" x14ac:dyDescent="0.25">
      <c r="A4204" s="6">
        <v>4199</v>
      </c>
      <c r="B4204" s="6" t="str">
        <f>"200802011815"</f>
        <v>200802011815</v>
      </c>
    </row>
    <row r="4205" spans="1:2" x14ac:dyDescent="0.25">
      <c r="A4205" s="6">
        <v>4200</v>
      </c>
      <c r="B4205" s="6" t="str">
        <f>"200802012071"</f>
        <v>200802012071</v>
      </c>
    </row>
    <row r="4206" spans="1:2" x14ac:dyDescent="0.25">
      <c r="A4206" s="6">
        <v>4201</v>
      </c>
      <c r="B4206" s="6" t="str">
        <f>"200802012135"</f>
        <v>200802012135</v>
      </c>
    </row>
    <row r="4207" spans="1:2" x14ac:dyDescent="0.25">
      <c r="A4207" s="6">
        <v>4202</v>
      </c>
      <c r="B4207" s="6" t="str">
        <f>"200802012213"</f>
        <v>200802012213</v>
      </c>
    </row>
    <row r="4208" spans="1:2" x14ac:dyDescent="0.25">
      <c r="A4208" s="6">
        <v>4203</v>
      </c>
      <c r="B4208" s="6" t="str">
        <f>"200803000167"</f>
        <v>200803000167</v>
      </c>
    </row>
    <row r="4209" spans="1:2" x14ac:dyDescent="0.25">
      <c r="A4209" s="6">
        <v>4204</v>
      </c>
      <c r="B4209" s="6" t="str">
        <f>"200803000452"</f>
        <v>200803000452</v>
      </c>
    </row>
    <row r="4210" spans="1:2" x14ac:dyDescent="0.25">
      <c r="A4210" s="6">
        <v>4205</v>
      </c>
      <c r="B4210" s="6" t="str">
        <f>"200803000455"</f>
        <v>200803000455</v>
      </c>
    </row>
    <row r="4211" spans="1:2" x14ac:dyDescent="0.25">
      <c r="A4211" s="6">
        <v>4206</v>
      </c>
      <c r="B4211" s="6" t="str">
        <f>"200803000505"</f>
        <v>200803000505</v>
      </c>
    </row>
    <row r="4212" spans="1:2" x14ac:dyDescent="0.25">
      <c r="A4212" s="6">
        <v>4207</v>
      </c>
      <c r="B4212" s="6" t="str">
        <f>"200803000563"</f>
        <v>200803000563</v>
      </c>
    </row>
    <row r="4213" spans="1:2" x14ac:dyDescent="0.25">
      <c r="A4213" s="6">
        <v>4208</v>
      </c>
      <c r="B4213" s="6" t="str">
        <f>"200803000573"</f>
        <v>200803000573</v>
      </c>
    </row>
    <row r="4214" spans="1:2" x14ac:dyDescent="0.25">
      <c r="A4214" s="6">
        <v>4209</v>
      </c>
      <c r="B4214" s="6" t="str">
        <f>"200803000718"</f>
        <v>200803000718</v>
      </c>
    </row>
    <row r="4215" spans="1:2" x14ac:dyDescent="0.25">
      <c r="A4215" s="6">
        <v>4210</v>
      </c>
      <c r="B4215" s="6" t="str">
        <f>"200803000818"</f>
        <v>200803000818</v>
      </c>
    </row>
    <row r="4216" spans="1:2" x14ac:dyDescent="0.25">
      <c r="A4216" s="6">
        <v>4211</v>
      </c>
      <c r="B4216" s="6" t="str">
        <f>"200803000896"</f>
        <v>200803000896</v>
      </c>
    </row>
    <row r="4217" spans="1:2" x14ac:dyDescent="0.25">
      <c r="A4217" s="6">
        <v>4212</v>
      </c>
      <c r="B4217" s="6" t="str">
        <f>"200803001007"</f>
        <v>200803001007</v>
      </c>
    </row>
    <row r="4218" spans="1:2" x14ac:dyDescent="0.25">
      <c r="A4218" s="6">
        <v>4213</v>
      </c>
      <c r="B4218" s="6" t="str">
        <f>"200804000093"</f>
        <v>200804000093</v>
      </c>
    </row>
    <row r="4219" spans="1:2" x14ac:dyDescent="0.25">
      <c r="A4219" s="6">
        <v>4214</v>
      </c>
      <c r="B4219" s="6" t="str">
        <f>"200804000708"</f>
        <v>200804000708</v>
      </c>
    </row>
    <row r="4220" spans="1:2" x14ac:dyDescent="0.25">
      <c r="A4220" s="6">
        <v>4215</v>
      </c>
      <c r="B4220" s="6" t="str">
        <f>"200805000013"</f>
        <v>200805000013</v>
      </c>
    </row>
    <row r="4221" spans="1:2" x14ac:dyDescent="0.25">
      <c r="A4221" s="6">
        <v>4216</v>
      </c>
      <c r="B4221" s="6" t="str">
        <f>"200805000048"</f>
        <v>200805000048</v>
      </c>
    </row>
    <row r="4222" spans="1:2" x14ac:dyDescent="0.25">
      <c r="A4222" s="6">
        <v>4217</v>
      </c>
      <c r="B4222" s="6" t="str">
        <f>"200805000450"</f>
        <v>200805000450</v>
      </c>
    </row>
    <row r="4223" spans="1:2" x14ac:dyDescent="0.25">
      <c r="A4223" s="6">
        <v>4218</v>
      </c>
      <c r="B4223" s="6" t="str">
        <f>"200805000492"</f>
        <v>200805000492</v>
      </c>
    </row>
    <row r="4224" spans="1:2" x14ac:dyDescent="0.25">
      <c r="A4224" s="6">
        <v>4219</v>
      </c>
      <c r="B4224" s="6" t="str">
        <f>"200805000709"</f>
        <v>200805000709</v>
      </c>
    </row>
    <row r="4225" spans="1:2" x14ac:dyDescent="0.25">
      <c r="A4225" s="6">
        <v>4220</v>
      </c>
      <c r="B4225" s="6" t="str">
        <f>"200805000894"</f>
        <v>200805000894</v>
      </c>
    </row>
    <row r="4226" spans="1:2" x14ac:dyDescent="0.25">
      <c r="A4226" s="6">
        <v>4221</v>
      </c>
      <c r="B4226" s="6" t="str">
        <f>"200805000902"</f>
        <v>200805000902</v>
      </c>
    </row>
    <row r="4227" spans="1:2" x14ac:dyDescent="0.25">
      <c r="A4227" s="6">
        <v>4222</v>
      </c>
      <c r="B4227" s="6" t="str">
        <f>"200805001045"</f>
        <v>200805001045</v>
      </c>
    </row>
    <row r="4228" spans="1:2" x14ac:dyDescent="0.25">
      <c r="A4228" s="6">
        <v>4223</v>
      </c>
      <c r="B4228" s="6" t="str">
        <f>"200805001182"</f>
        <v>200805001182</v>
      </c>
    </row>
    <row r="4229" spans="1:2" x14ac:dyDescent="0.25">
      <c r="A4229" s="6">
        <v>4224</v>
      </c>
      <c r="B4229" s="6" t="str">
        <f>"200805001200"</f>
        <v>200805001200</v>
      </c>
    </row>
    <row r="4230" spans="1:2" x14ac:dyDescent="0.25">
      <c r="A4230" s="6">
        <v>4225</v>
      </c>
      <c r="B4230" s="6" t="str">
        <f>"200805001224"</f>
        <v>200805001224</v>
      </c>
    </row>
    <row r="4231" spans="1:2" x14ac:dyDescent="0.25">
      <c r="A4231" s="6">
        <v>4226</v>
      </c>
      <c r="B4231" s="6" t="str">
        <f>"200806000363"</f>
        <v>200806000363</v>
      </c>
    </row>
    <row r="4232" spans="1:2" x14ac:dyDescent="0.25">
      <c r="A4232" s="6">
        <v>4227</v>
      </c>
      <c r="B4232" s="6" t="str">
        <f>"200806000452"</f>
        <v>200806000452</v>
      </c>
    </row>
    <row r="4233" spans="1:2" x14ac:dyDescent="0.25">
      <c r="A4233" s="6">
        <v>4228</v>
      </c>
      <c r="B4233" s="6" t="str">
        <f>"200806000858"</f>
        <v>200806000858</v>
      </c>
    </row>
    <row r="4234" spans="1:2" x14ac:dyDescent="0.25">
      <c r="A4234" s="6">
        <v>4229</v>
      </c>
      <c r="B4234" s="6" t="str">
        <f>"200807000658"</f>
        <v>200807000658</v>
      </c>
    </row>
    <row r="4235" spans="1:2" x14ac:dyDescent="0.25">
      <c r="A4235" s="6">
        <v>4230</v>
      </c>
      <c r="B4235" s="6" t="str">
        <f>"200807000695"</f>
        <v>200807000695</v>
      </c>
    </row>
    <row r="4236" spans="1:2" x14ac:dyDescent="0.25">
      <c r="A4236" s="6">
        <v>4231</v>
      </c>
      <c r="B4236" s="6" t="str">
        <f>"200808000427"</f>
        <v>200808000427</v>
      </c>
    </row>
    <row r="4237" spans="1:2" x14ac:dyDescent="0.25">
      <c r="A4237" s="6">
        <v>4232</v>
      </c>
      <c r="B4237" s="6" t="str">
        <f>"200808000467"</f>
        <v>200808000467</v>
      </c>
    </row>
    <row r="4238" spans="1:2" x14ac:dyDescent="0.25">
      <c r="A4238" s="6">
        <v>4233</v>
      </c>
      <c r="B4238" s="6" t="str">
        <f>"200808000495"</f>
        <v>200808000495</v>
      </c>
    </row>
    <row r="4239" spans="1:2" x14ac:dyDescent="0.25">
      <c r="A4239" s="6">
        <v>4234</v>
      </c>
      <c r="B4239" s="6" t="str">
        <f>"200808000571"</f>
        <v>200808000571</v>
      </c>
    </row>
    <row r="4240" spans="1:2" x14ac:dyDescent="0.25">
      <c r="A4240" s="6">
        <v>4235</v>
      </c>
      <c r="B4240" s="6" t="str">
        <f>"200808000733"</f>
        <v>200808000733</v>
      </c>
    </row>
    <row r="4241" spans="1:2" x14ac:dyDescent="0.25">
      <c r="A4241" s="6">
        <v>4236</v>
      </c>
      <c r="B4241" s="6" t="str">
        <f>"200809000762"</f>
        <v>200809000762</v>
      </c>
    </row>
    <row r="4242" spans="1:2" x14ac:dyDescent="0.25">
      <c r="A4242" s="6">
        <v>4237</v>
      </c>
      <c r="B4242" s="6" t="str">
        <f>"200809000816"</f>
        <v>200809000816</v>
      </c>
    </row>
    <row r="4243" spans="1:2" x14ac:dyDescent="0.25">
      <c r="A4243" s="6">
        <v>4238</v>
      </c>
      <c r="B4243" s="6" t="str">
        <f>"200809000850"</f>
        <v>200809000850</v>
      </c>
    </row>
    <row r="4244" spans="1:2" x14ac:dyDescent="0.25">
      <c r="A4244" s="6">
        <v>4239</v>
      </c>
      <c r="B4244" s="6" t="str">
        <f>"200809001027"</f>
        <v>200809001027</v>
      </c>
    </row>
    <row r="4245" spans="1:2" x14ac:dyDescent="0.25">
      <c r="A4245" s="6">
        <v>4240</v>
      </c>
      <c r="B4245" s="6" t="str">
        <f>"200809001194"</f>
        <v>200809001194</v>
      </c>
    </row>
    <row r="4246" spans="1:2" x14ac:dyDescent="0.25">
      <c r="A4246" s="6">
        <v>4241</v>
      </c>
      <c r="B4246" s="6" t="str">
        <f>"200810000352"</f>
        <v>200810000352</v>
      </c>
    </row>
    <row r="4247" spans="1:2" x14ac:dyDescent="0.25">
      <c r="A4247" s="6">
        <v>4242</v>
      </c>
      <c r="B4247" s="6" t="str">
        <f>"200810000522"</f>
        <v>200810000522</v>
      </c>
    </row>
    <row r="4248" spans="1:2" x14ac:dyDescent="0.25">
      <c r="A4248" s="6">
        <v>4243</v>
      </c>
      <c r="B4248" s="6" t="str">
        <f>"200810000988"</f>
        <v>200810000988</v>
      </c>
    </row>
    <row r="4249" spans="1:2" x14ac:dyDescent="0.25">
      <c r="A4249" s="6">
        <v>4244</v>
      </c>
      <c r="B4249" s="6" t="str">
        <f>"200811000202"</f>
        <v>200811000202</v>
      </c>
    </row>
    <row r="4250" spans="1:2" x14ac:dyDescent="0.25">
      <c r="A4250" s="6">
        <v>4245</v>
      </c>
      <c r="B4250" s="6" t="str">
        <f>"200811001216"</f>
        <v>200811001216</v>
      </c>
    </row>
    <row r="4251" spans="1:2" x14ac:dyDescent="0.25">
      <c r="A4251" s="6">
        <v>4246</v>
      </c>
      <c r="B4251" s="6" t="str">
        <f>"200811001309"</f>
        <v>200811001309</v>
      </c>
    </row>
    <row r="4252" spans="1:2" x14ac:dyDescent="0.25">
      <c r="A4252" s="6">
        <v>4247</v>
      </c>
      <c r="B4252" s="6" t="str">
        <f>"200811001383"</f>
        <v>200811001383</v>
      </c>
    </row>
    <row r="4253" spans="1:2" x14ac:dyDescent="0.25">
      <c r="A4253" s="6">
        <v>4248</v>
      </c>
      <c r="B4253" s="6" t="str">
        <f>"200811001524"</f>
        <v>200811001524</v>
      </c>
    </row>
    <row r="4254" spans="1:2" x14ac:dyDescent="0.25">
      <c r="A4254" s="6">
        <v>4249</v>
      </c>
      <c r="B4254" s="6" t="str">
        <f>"200811001671"</f>
        <v>200811001671</v>
      </c>
    </row>
    <row r="4255" spans="1:2" x14ac:dyDescent="0.25">
      <c r="A4255" s="6">
        <v>4250</v>
      </c>
      <c r="B4255" s="6" t="str">
        <f>"200811001747"</f>
        <v>200811001747</v>
      </c>
    </row>
    <row r="4256" spans="1:2" x14ac:dyDescent="0.25">
      <c r="A4256" s="6">
        <v>4251</v>
      </c>
      <c r="B4256" s="6" t="str">
        <f>"200812000004"</f>
        <v>200812000004</v>
      </c>
    </row>
    <row r="4257" spans="1:2" x14ac:dyDescent="0.25">
      <c r="A4257" s="6">
        <v>4252</v>
      </c>
      <c r="B4257" s="6" t="str">
        <f>"200812000139"</f>
        <v>200812000139</v>
      </c>
    </row>
    <row r="4258" spans="1:2" x14ac:dyDescent="0.25">
      <c r="A4258" s="6">
        <v>4253</v>
      </c>
      <c r="B4258" s="6" t="str">
        <f>"200812000309"</f>
        <v>200812000309</v>
      </c>
    </row>
    <row r="4259" spans="1:2" x14ac:dyDescent="0.25">
      <c r="A4259" s="6">
        <v>4254</v>
      </c>
      <c r="B4259" s="6" t="str">
        <f>"200812000592"</f>
        <v>200812000592</v>
      </c>
    </row>
    <row r="4260" spans="1:2" x14ac:dyDescent="0.25">
      <c r="A4260" s="6">
        <v>4255</v>
      </c>
      <c r="B4260" s="6" t="str">
        <f>"200901000163"</f>
        <v>200901000163</v>
      </c>
    </row>
    <row r="4261" spans="1:2" x14ac:dyDescent="0.25">
      <c r="A4261" s="6">
        <v>4256</v>
      </c>
      <c r="B4261" s="6" t="str">
        <f>"200901000170"</f>
        <v>200901000170</v>
      </c>
    </row>
    <row r="4262" spans="1:2" x14ac:dyDescent="0.25">
      <c r="A4262" s="6">
        <v>4257</v>
      </c>
      <c r="B4262" s="6" t="str">
        <f>"200901000378"</f>
        <v>200901000378</v>
      </c>
    </row>
    <row r="4263" spans="1:2" x14ac:dyDescent="0.25">
      <c r="A4263" s="6">
        <v>4258</v>
      </c>
      <c r="B4263" s="6" t="str">
        <f>"200901000964"</f>
        <v>200901000964</v>
      </c>
    </row>
    <row r="4264" spans="1:2" x14ac:dyDescent="0.25">
      <c r="A4264" s="6">
        <v>4259</v>
      </c>
      <c r="B4264" s="6" t="str">
        <f>"200901001060"</f>
        <v>200901001060</v>
      </c>
    </row>
    <row r="4265" spans="1:2" x14ac:dyDescent="0.25">
      <c r="A4265" s="6">
        <v>4260</v>
      </c>
      <c r="B4265" s="6" t="str">
        <f>"200902000031"</f>
        <v>200902000031</v>
      </c>
    </row>
    <row r="4266" spans="1:2" x14ac:dyDescent="0.25">
      <c r="A4266" s="6">
        <v>4261</v>
      </c>
      <c r="B4266" s="6" t="str">
        <f>"200902000164"</f>
        <v>200902000164</v>
      </c>
    </row>
    <row r="4267" spans="1:2" x14ac:dyDescent="0.25">
      <c r="A4267" s="6">
        <v>4262</v>
      </c>
      <c r="B4267" s="6" t="str">
        <f>"200902000226"</f>
        <v>200902000226</v>
      </c>
    </row>
    <row r="4268" spans="1:2" x14ac:dyDescent="0.25">
      <c r="A4268" s="6">
        <v>4263</v>
      </c>
      <c r="B4268" s="6" t="str">
        <f>"200902000264"</f>
        <v>200902000264</v>
      </c>
    </row>
    <row r="4269" spans="1:2" x14ac:dyDescent="0.25">
      <c r="A4269" s="6">
        <v>4264</v>
      </c>
      <c r="B4269" s="6" t="str">
        <f>"200902000398"</f>
        <v>200902000398</v>
      </c>
    </row>
    <row r="4270" spans="1:2" x14ac:dyDescent="0.25">
      <c r="A4270" s="6">
        <v>4265</v>
      </c>
      <c r="B4270" s="6" t="str">
        <f>"200902000630"</f>
        <v>200902000630</v>
      </c>
    </row>
    <row r="4271" spans="1:2" x14ac:dyDescent="0.25">
      <c r="A4271" s="6">
        <v>4266</v>
      </c>
      <c r="B4271" s="6" t="str">
        <f>"200902000725"</f>
        <v>200902000725</v>
      </c>
    </row>
    <row r="4272" spans="1:2" x14ac:dyDescent="0.25">
      <c r="A4272" s="6">
        <v>4267</v>
      </c>
      <c r="B4272" s="6" t="str">
        <f>"200903000033"</f>
        <v>200903000033</v>
      </c>
    </row>
    <row r="4273" spans="1:2" x14ac:dyDescent="0.25">
      <c r="A4273" s="6">
        <v>4268</v>
      </c>
      <c r="B4273" s="6" t="str">
        <f>"200903000638"</f>
        <v>200903000638</v>
      </c>
    </row>
    <row r="4274" spans="1:2" x14ac:dyDescent="0.25">
      <c r="A4274" s="6">
        <v>4269</v>
      </c>
      <c r="B4274" s="6" t="str">
        <f>"200903000664"</f>
        <v>200903000664</v>
      </c>
    </row>
    <row r="4275" spans="1:2" x14ac:dyDescent="0.25">
      <c r="A4275" s="6">
        <v>4270</v>
      </c>
      <c r="B4275" s="6" t="str">
        <f>"200903000760"</f>
        <v>200903000760</v>
      </c>
    </row>
    <row r="4276" spans="1:2" x14ac:dyDescent="0.25">
      <c r="A4276" s="6">
        <v>4271</v>
      </c>
      <c r="B4276" s="6" t="str">
        <f>"200903000769"</f>
        <v>200903000769</v>
      </c>
    </row>
    <row r="4277" spans="1:2" x14ac:dyDescent="0.25">
      <c r="A4277" s="6">
        <v>4272</v>
      </c>
      <c r="B4277" s="6" t="str">
        <f>"200903000799"</f>
        <v>200903000799</v>
      </c>
    </row>
    <row r="4278" spans="1:2" x14ac:dyDescent="0.25">
      <c r="A4278" s="6">
        <v>4273</v>
      </c>
      <c r="B4278" s="6" t="str">
        <f>"200904000403"</f>
        <v>200904000403</v>
      </c>
    </row>
    <row r="4279" spans="1:2" x14ac:dyDescent="0.25">
      <c r="A4279" s="6">
        <v>4274</v>
      </c>
      <c r="B4279" s="6" t="str">
        <f>"200904000547"</f>
        <v>200904000547</v>
      </c>
    </row>
    <row r="4280" spans="1:2" x14ac:dyDescent="0.25">
      <c r="A4280" s="6">
        <v>4275</v>
      </c>
      <c r="B4280" s="6" t="str">
        <f>"200905000009"</f>
        <v>200905000009</v>
      </c>
    </row>
    <row r="4281" spans="1:2" x14ac:dyDescent="0.25">
      <c r="A4281" s="6">
        <v>4276</v>
      </c>
      <c r="B4281" s="6" t="str">
        <f>"200905000129"</f>
        <v>200905000129</v>
      </c>
    </row>
    <row r="4282" spans="1:2" x14ac:dyDescent="0.25">
      <c r="A4282" s="6">
        <v>4277</v>
      </c>
      <c r="B4282" s="6" t="str">
        <f>"200905000144"</f>
        <v>200905000144</v>
      </c>
    </row>
    <row r="4283" spans="1:2" x14ac:dyDescent="0.25">
      <c r="A4283" s="6">
        <v>4278</v>
      </c>
      <c r="B4283" s="6" t="str">
        <f>"200905000273"</f>
        <v>200905000273</v>
      </c>
    </row>
    <row r="4284" spans="1:2" x14ac:dyDescent="0.25">
      <c r="A4284" s="6">
        <v>4279</v>
      </c>
      <c r="B4284" s="6" t="str">
        <f>"200905000377"</f>
        <v>200905000377</v>
      </c>
    </row>
    <row r="4285" spans="1:2" x14ac:dyDescent="0.25">
      <c r="A4285" s="6">
        <v>4280</v>
      </c>
      <c r="B4285" s="6" t="str">
        <f>"200905000472"</f>
        <v>200905000472</v>
      </c>
    </row>
    <row r="4286" spans="1:2" x14ac:dyDescent="0.25">
      <c r="A4286" s="6">
        <v>4281</v>
      </c>
      <c r="B4286" s="6" t="str">
        <f>"200906000072"</f>
        <v>200906000072</v>
      </c>
    </row>
    <row r="4287" spans="1:2" x14ac:dyDescent="0.25">
      <c r="A4287" s="6">
        <v>4282</v>
      </c>
      <c r="B4287" s="6" t="str">
        <f>"200906000371"</f>
        <v>200906000371</v>
      </c>
    </row>
    <row r="4288" spans="1:2" x14ac:dyDescent="0.25">
      <c r="A4288" s="6">
        <v>4283</v>
      </c>
      <c r="B4288" s="6" t="str">
        <f>"200906000393"</f>
        <v>200906000393</v>
      </c>
    </row>
    <row r="4289" spans="1:2" x14ac:dyDescent="0.25">
      <c r="A4289" s="6">
        <v>4284</v>
      </c>
      <c r="B4289" s="6" t="str">
        <f>"200906000430"</f>
        <v>200906000430</v>
      </c>
    </row>
    <row r="4290" spans="1:2" x14ac:dyDescent="0.25">
      <c r="A4290" s="6">
        <v>4285</v>
      </c>
      <c r="B4290" s="6" t="str">
        <f>"200906000675"</f>
        <v>200906000675</v>
      </c>
    </row>
    <row r="4291" spans="1:2" x14ac:dyDescent="0.25">
      <c r="A4291" s="6">
        <v>4286</v>
      </c>
      <c r="B4291" s="6" t="str">
        <f>"200907000018"</f>
        <v>200907000018</v>
      </c>
    </row>
    <row r="4292" spans="1:2" x14ac:dyDescent="0.25">
      <c r="A4292" s="6">
        <v>4287</v>
      </c>
      <c r="B4292" s="6" t="str">
        <f>"200907000057"</f>
        <v>200907000057</v>
      </c>
    </row>
    <row r="4293" spans="1:2" x14ac:dyDescent="0.25">
      <c r="A4293" s="6">
        <v>4288</v>
      </c>
      <c r="B4293" s="6" t="str">
        <f>"200907000129"</f>
        <v>200907000129</v>
      </c>
    </row>
    <row r="4294" spans="1:2" x14ac:dyDescent="0.25">
      <c r="A4294" s="6">
        <v>4289</v>
      </c>
      <c r="B4294" s="6" t="str">
        <f>"200907000148"</f>
        <v>200907000148</v>
      </c>
    </row>
    <row r="4295" spans="1:2" x14ac:dyDescent="0.25">
      <c r="A4295" s="6">
        <v>4290</v>
      </c>
      <c r="B4295" s="6" t="str">
        <f>"200907000384"</f>
        <v>200907000384</v>
      </c>
    </row>
    <row r="4296" spans="1:2" x14ac:dyDescent="0.25">
      <c r="A4296" s="6">
        <v>4291</v>
      </c>
      <c r="B4296" s="6" t="str">
        <f>"200907000427"</f>
        <v>200907000427</v>
      </c>
    </row>
    <row r="4297" spans="1:2" x14ac:dyDescent="0.25">
      <c r="A4297" s="6">
        <v>4292</v>
      </c>
      <c r="B4297" s="6" t="str">
        <f>"200907000505"</f>
        <v>200907000505</v>
      </c>
    </row>
    <row r="4298" spans="1:2" x14ac:dyDescent="0.25">
      <c r="A4298" s="6">
        <v>4293</v>
      </c>
      <c r="B4298" s="6" t="str">
        <f>"200909000059"</f>
        <v>200909000059</v>
      </c>
    </row>
    <row r="4299" spans="1:2" x14ac:dyDescent="0.25">
      <c r="A4299" s="6">
        <v>4294</v>
      </c>
      <c r="B4299" s="6" t="str">
        <f>"200910000177"</f>
        <v>200910000177</v>
      </c>
    </row>
    <row r="4300" spans="1:2" x14ac:dyDescent="0.25">
      <c r="A4300" s="6">
        <v>4295</v>
      </c>
      <c r="B4300" s="6" t="str">
        <f>"200910000188"</f>
        <v>200910000188</v>
      </c>
    </row>
    <row r="4301" spans="1:2" x14ac:dyDescent="0.25">
      <c r="A4301" s="6">
        <v>4296</v>
      </c>
      <c r="B4301" s="6" t="str">
        <f>"200910000598"</f>
        <v>200910000598</v>
      </c>
    </row>
    <row r="4302" spans="1:2" x14ac:dyDescent="0.25">
      <c r="A4302" s="6">
        <v>4297</v>
      </c>
      <c r="B4302" s="6" t="str">
        <f>"200910000651"</f>
        <v>200910000651</v>
      </c>
    </row>
    <row r="4303" spans="1:2" x14ac:dyDescent="0.25">
      <c r="A4303" s="6">
        <v>4298</v>
      </c>
      <c r="B4303" s="6" t="str">
        <f>"200910000876"</f>
        <v>200910000876</v>
      </c>
    </row>
    <row r="4304" spans="1:2" x14ac:dyDescent="0.25">
      <c r="A4304" s="6">
        <v>4299</v>
      </c>
      <c r="B4304" s="6" t="str">
        <f>"200910000882"</f>
        <v>200910000882</v>
      </c>
    </row>
    <row r="4305" spans="1:2" x14ac:dyDescent="0.25">
      <c r="A4305" s="6">
        <v>4300</v>
      </c>
      <c r="B4305" s="6" t="str">
        <f>"200911000020"</f>
        <v>200911000020</v>
      </c>
    </row>
    <row r="4306" spans="1:2" x14ac:dyDescent="0.25">
      <c r="A4306" s="6">
        <v>4301</v>
      </c>
      <c r="B4306" s="6" t="str">
        <f>"200911000045"</f>
        <v>200911000045</v>
      </c>
    </row>
    <row r="4307" spans="1:2" x14ac:dyDescent="0.25">
      <c r="A4307" s="6">
        <v>4302</v>
      </c>
      <c r="B4307" s="6" t="str">
        <f>"200911000425"</f>
        <v>200911000425</v>
      </c>
    </row>
    <row r="4308" spans="1:2" x14ac:dyDescent="0.25">
      <c r="A4308" s="6">
        <v>4303</v>
      </c>
      <c r="B4308" s="6" t="str">
        <f>"200911000433"</f>
        <v>200911000433</v>
      </c>
    </row>
    <row r="4309" spans="1:2" x14ac:dyDescent="0.25">
      <c r="A4309" s="6">
        <v>4304</v>
      </c>
      <c r="B4309" s="6" t="str">
        <f>"200911000544"</f>
        <v>200911000544</v>
      </c>
    </row>
    <row r="4310" spans="1:2" x14ac:dyDescent="0.25">
      <c r="A4310" s="6">
        <v>4305</v>
      </c>
      <c r="B4310" s="6" t="str">
        <f>"201001000346"</f>
        <v>201001000346</v>
      </c>
    </row>
    <row r="4311" spans="1:2" x14ac:dyDescent="0.25">
      <c r="A4311" s="6">
        <v>4306</v>
      </c>
      <c r="B4311" s="6" t="str">
        <f>"201001000534"</f>
        <v>201001000534</v>
      </c>
    </row>
    <row r="4312" spans="1:2" x14ac:dyDescent="0.25">
      <c r="A4312" s="6">
        <v>4307</v>
      </c>
      <c r="B4312" s="6" t="str">
        <f>"201002000064"</f>
        <v>201002000064</v>
      </c>
    </row>
    <row r="4313" spans="1:2" x14ac:dyDescent="0.25">
      <c r="A4313" s="6">
        <v>4308</v>
      </c>
      <c r="B4313" s="6" t="str">
        <f>"201002000391"</f>
        <v>201002000391</v>
      </c>
    </row>
    <row r="4314" spans="1:2" x14ac:dyDescent="0.25">
      <c r="A4314" s="6">
        <v>4309</v>
      </c>
      <c r="B4314" s="6" t="str">
        <f>"201003000058"</f>
        <v>201003000058</v>
      </c>
    </row>
    <row r="4315" spans="1:2" x14ac:dyDescent="0.25">
      <c r="A4315" s="6">
        <v>4310</v>
      </c>
      <c r="B4315" s="6" t="str">
        <f>"201004000031"</f>
        <v>201004000031</v>
      </c>
    </row>
    <row r="4316" spans="1:2" x14ac:dyDescent="0.25">
      <c r="A4316" s="6">
        <v>4311</v>
      </c>
      <c r="B4316" s="6" t="str">
        <f>"201007000027"</f>
        <v>201007000027</v>
      </c>
    </row>
    <row r="4317" spans="1:2" x14ac:dyDescent="0.25">
      <c r="A4317" s="6">
        <v>4312</v>
      </c>
      <c r="B4317" s="6" t="str">
        <f>"201007000030"</f>
        <v>201007000030</v>
      </c>
    </row>
    <row r="4318" spans="1:2" x14ac:dyDescent="0.25">
      <c r="A4318" s="6">
        <v>4313</v>
      </c>
      <c r="B4318" s="6" t="str">
        <f>"201012000168"</f>
        <v>201012000168</v>
      </c>
    </row>
    <row r="4319" spans="1:2" x14ac:dyDescent="0.25">
      <c r="A4319" s="6">
        <v>4314</v>
      </c>
      <c r="B4319" s="6" t="str">
        <f>"201101000261"</f>
        <v>201101000261</v>
      </c>
    </row>
    <row r="4320" spans="1:2" x14ac:dyDescent="0.25">
      <c r="A4320" s="6">
        <v>4315</v>
      </c>
      <c r="B4320" s="6" t="str">
        <f>"201102000026"</f>
        <v>201102000026</v>
      </c>
    </row>
    <row r="4321" spans="1:2" x14ac:dyDescent="0.25">
      <c r="A4321" s="6">
        <v>4316</v>
      </c>
      <c r="B4321" s="6" t="str">
        <f>"201102000107"</f>
        <v>201102000107</v>
      </c>
    </row>
    <row r="4322" spans="1:2" x14ac:dyDescent="0.25">
      <c r="A4322" s="6">
        <v>4317</v>
      </c>
      <c r="B4322" s="6" t="str">
        <f>"201102000156"</f>
        <v>201102000156</v>
      </c>
    </row>
    <row r="4323" spans="1:2" x14ac:dyDescent="0.25">
      <c r="A4323" s="6">
        <v>4318</v>
      </c>
      <c r="B4323" s="6" t="str">
        <f>"201102000185"</f>
        <v>201102000185</v>
      </c>
    </row>
    <row r="4324" spans="1:2" x14ac:dyDescent="0.25">
      <c r="A4324" s="6">
        <v>4319</v>
      </c>
      <c r="B4324" s="6" t="str">
        <f>"201102000207"</f>
        <v>201102000207</v>
      </c>
    </row>
    <row r="4325" spans="1:2" x14ac:dyDescent="0.25">
      <c r="A4325" s="6">
        <v>4320</v>
      </c>
      <c r="B4325" s="6" t="str">
        <f>"201102000675"</f>
        <v>201102000675</v>
      </c>
    </row>
    <row r="4326" spans="1:2" x14ac:dyDescent="0.25">
      <c r="A4326" s="6">
        <v>4321</v>
      </c>
      <c r="B4326" s="6" t="str">
        <f>"201102000710"</f>
        <v>201102000710</v>
      </c>
    </row>
    <row r="4327" spans="1:2" x14ac:dyDescent="0.25">
      <c r="A4327" s="6">
        <v>4322</v>
      </c>
      <c r="B4327" s="6" t="str">
        <f>"201102000924"</f>
        <v>201102000924</v>
      </c>
    </row>
    <row r="4328" spans="1:2" x14ac:dyDescent="0.25">
      <c r="A4328" s="6">
        <v>4323</v>
      </c>
      <c r="B4328" s="6" t="str">
        <f>"201103000353"</f>
        <v>201103000353</v>
      </c>
    </row>
    <row r="4329" spans="1:2" x14ac:dyDescent="0.25">
      <c r="A4329" s="6">
        <v>4324</v>
      </c>
      <c r="B4329" s="6" t="str">
        <f>"201104000005"</f>
        <v>201104000005</v>
      </c>
    </row>
    <row r="4330" spans="1:2" x14ac:dyDescent="0.25">
      <c r="A4330" s="6">
        <v>4325</v>
      </c>
      <c r="B4330" s="6" t="str">
        <f>"201105000184"</f>
        <v>201105000184</v>
      </c>
    </row>
    <row r="4331" spans="1:2" x14ac:dyDescent="0.25">
      <c r="A4331" s="6">
        <v>4326</v>
      </c>
      <c r="B4331" s="6" t="str">
        <f>"201109000150"</f>
        <v>201109000150</v>
      </c>
    </row>
    <row r="4332" spans="1:2" x14ac:dyDescent="0.25">
      <c r="A4332" s="6">
        <v>4327</v>
      </c>
      <c r="B4332" s="6" t="str">
        <f>"201202000013"</f>
        <v>201202000013</v>
      </c>
    </row>
    <row r="4333" spans="1:2" x14ac:dyDescent="0.25">
      <c r="A4333" s="6">
        <v>4328</v>
      </c>
      <c r="B4333" s="6" t="str">
        <f>"201206000028"</f>
        <v>201206000028</v>
      </c>
    </row>
    <row r="4334" spans="1:2" x14ac:dyDescent="0.25">
      <c r="A4334" s="6">
        <v>4329</v>
      </c>
      <c r="B4334" s="6" t="str">
        <f>"201206000081"</f>
        <v>201206000081</v>
      </c>
    </row>
    <row r="4335" spans="1:2" x14ac:dyDescent="0.25">
      <c r="A4335" s="6">
        <v>4330</v>
      </c>
      <c r="B4335" s="6" t="str">
        <f>"201206000085"</f>
        <v>201206000085</v>
      </c>
    </row>
    <row r="4336" spans="1:2" x14ac:dyDescent="0.25">
      <c r="A4336" s="6">
        <v>4331</v>
      </c>
      <c r="B4336" s="6" t="str">
        <f>"201208000173"</f>
        <v>201208000173</v>
      </c>
    </row>
    <row r="4337" spans="1:2" x14ac:dyDescent="0.25">
      <c r="A4337" s="6">
        <v>4332</v>
      </c>
      <c r="B4337" s="6" t="str">
        <f>"201211000056"</f>
        <v>201211000056</v>
      </c>
    </row>
    <row r="4338" spans="1:2" x14ac:dyDescent="0.25">
      <c r="A4338" s="6">
        <v>4333</v>
      </c>
      <c r="B4338" s="6" t="str">
        <f>"201302000074"</f>
        <v>201302000074</v>
      </c>
    </row>
    <row r="4339" spans="1:2" x14ac:dyDescent="0.25">
      <c r="A4339" s="6">
        <v>4334</v>
      </c>
      <c r="B4339" s="6" t="str">
        <f>"201302000126"</f>
        <v>201302000126</v>
      </c>
    </row>
    <row r="4340" spans="1:2" x14ac:dyDescent="0.25">
      <c r="A4340" s="6">
        <v>4335</v>
      </c>
      <c r="B4340" s="6" t="str">
        <f>"201304001246"</f>
        <v>201304001246</v>
      </c>
    </row>
    <row r="4341" spans="1:2" x14ac:dyDescent="0.25">
      <c r="A4341" s="6">
        <v>4336</v>
      </c>
      <c r="B4341" s="6" t="str">
        <f>"201304002215"</f>
        <v>201304002215</v>
      </c>
    </row>
    <row r="4342" spans="1:2" x14ac:dyDescent="0.25">
      <c r="A4342" s="6">
        <v>4337</v>
      </c>
      <c r="B4342" s="6" t="str">
        <f>"201304002655"</f>
        <v>201304002655</v>
      </c>
    </row>
    <row r="4343" spans="1:2" x14ac:dyDescent="0.25">
      <c r="A4343" s="6">
        <v>4338</v>
      </c>
      <c r="B4343" s="6" t="str">
        <f>"201304004910"</f>
        <v>201304004910</v>
      </c>
    </row>
    <row r="4344" spans="1:2" x14ac:dyDescent="0.25">
      <c r="A4344" s="6">
        <v>4339</v>
      </c>
      <c r="B4344" s="6" t="str">
        <f>"201305000101"</f>
        <v>201305000101</v>
      </c>
    </row>
    <row r="4345" spans="1:2" x14ac:dyDescent="0.25">
      <c r="A4345" s="6">
        <v>4340</v>
      </c>
      <c r="B4345" s="6" t="str">
        <f>"201306000016"</f>
        <v>201306000016</v>
      </c>
    </row>
    <row r="4346" spans="1:2" x14ac:dyDescent="0.25">
      <c r="A4346" s="6">
        <v>4341</v>
      </c>
      <c r="B4346" s="6" t="str">
        <f>"201306000078"</f>
        <v>201306000078</v>
      </c>
    </row>
    <row r="4347" spans="1:2" x14ac:dyDescent="0.25">
      <c r="A4347" s="6">
        <v>4342</v>
      </c>
      <c r="B4347" s="6" t="str">
        <f>"201308000033"</f>
        <v>201308000033</v>
      </c>
    </row>
    <row r="4348" spans="1:2" x14ac:dyDescent="0.25">
      <c r="A4348" s="6">
        <v>4343</v>
      </c>
      <c r="B4348" s="6" t="str">
        <f>"201309000093"</f>
        <v>201309000093</v>
      </c>
    </row>
    <row r="4349" spans="1:2" x14ac:dyDescent="0.25">
      <c r="A4349" s="6">
        <v>4344</v>
      </c>
      <c r="B4349" s="6" t="str">
        <f>"201312000055"</f>
        <v>201312000055</v>
      </c>
    </row>
    <row r="4350" spans="1:2" x14ac:dyDescent="0.25">
      <c r="A4350" s="6">
        <v>4345</v>
      </c>
      <c r="B4350" s="6" t="str">
        <f>"201401000399"</f>
        <v>201401000399</v>
      </c>
    </row>
    <row r="4351" spans="1:2" x14ac:dyDescent="0.25">
      <c r="A4351" s="6">
        <v>4346</v>
      </c>
      <c r="B4351" s="6" t="str">
        <f>"201401000425"</f>
        <v>201401000425</v>
      </c>
    </row>
    <row r="4352" spans="1:2" x14ac:dyDescent="0.25">
      <c r="A4352" s="6">
        <v>4347</v>
      </c>
      <c r="B4352" s="6" t="str">
        <f>"201401000449"</f>
        <v>201401000449</v>
      </c>
    </row>
    <row r="4353" spans="1:2" x14ac:dyDescent="0.25">
      <c r="A4353" s="6">
        <v>4348</v>
      </c>
      <c r="B4353" s="6" t="str">
        <f>"201401000549"</f>
        <v>201401000549</v>
      </c>
    </row>
    <row r="4354" spans="1:2" x14ac:dyDescent="0.25">
      <c r="A4354" s="6">
        <v>4349</v>
      </c>
      <c r="B4354" s="6" t="str">
        <f>"201401000646"</f>
        <v>201401000646</v>
      </c>
    </row>
    <row r="4355" spans="1:2" x14ac:dyDescent="0.25">
      <c r="A4355" s="6">
        <v>4350</v>
      </c>
      <c r="B4355" s="6" t="str">
        <f>"201401000999"</f>
        <v>201401000999</v>
      </c>
    </row>
    <row r="4356" spans="1:2" x14ac:dyDescent="0.25">
      <c r="A4356" s="6">
        <v>4351</v>
      </c>
      <c r="B4356" s="6" t="str">
        <f>"201401001119"</f>
        <v>201401001119</v>
      </c>
    </row>
    <row r="4357" spans="1:2" x14ac:dyDescent="0.25">
      <c r="A4357" s="6">
        <v>4352</v>
      </c>
      <c r="B4357" s="6" t="str">
        <f>"201401001186"</f>
        <v>201401001186</v>
      </c>
    </row>
    <row r="4358" spans="1:2" x14ac:dyDescent="0.25">
      <c r="A4358" s="6">
        <v>4353</v>
      </c>
      <c r="B4358" s="6" t="str">
        <f>"201401001395"</f>
        <v>201401001395</v>
      </c>
    </row>
    <row r="4359" spans="1:2" x14ac:dyDescent="0.25">
      <c r="A4359" s="6">
        <v>4354</v>
      </c>
      <c r="B4359" s="6" t="str">
        <f>"201401002092"</f>
        <v>201401002092</v>
      </c>
    </row>
    <row r="4360" spans="1:2" x14ac:dyDescent="0.25">
      <c r="A4360" s="6">
        <v>4355</v>
      </c>
      <c r="B4360" s="6" t="str">
        <f>"201401002118"</f>
        <v>201401002118</v>
      </c>
    </row>
    <row r="4361" spans="1:2" x14ac:dyDescent="0.25">
      <c r="A4361" s="6">
        <v>4356</v>
      </c>
      <c r="B4361" s="6" t="str">
        <f>"201401002240"</f>
        <v>201401002240</v>
      </c>
    </row>
    <row r="4362" spans="1:2" x14ac:dyDescent="0.25">
      <c r="A4362" s="6">
        <v>4357</v>
      </c>
      <c r="B4362" s="6" t="str">
        <f>"201401002663"</f>
        <v>201401002663</v>
      </c>
    </row>
    <row r="4363" spans="1:2" x14ac:dyDescent="0.25">
      <c r="A4363" s="6">
        <v>4358</v>
      </c>
      <c r="B4363" s="6" t="str">
        <f>"201402000019"</f>
        <v>201402000019</v>
      </c>
    </row>
    <row r="4364" spans="1:2" x14ac:dyDescent="0.25">
      <c r="A4364" s="6">
        <v>4359</v>
      </c>
      <c r="B4364" s="6" t="str">
        <f>"201402000240"</f>
        <v>201402000240</v>
      </c>
    </row>
    <row r="4365" spans="1:2" x14ac:dyDescent="0.25">
      <c r="A4365" s="6">
        <v>4360</v>
      </c>
      <c r="B4365" s="6" t="str">
        <f>"201402000242"</f>
        <v>201402000242</v>
      </c>
    </row>
    <row r="4366" spans="1:2" x14ac:dyDescent="0.25">
      <c r="A4366" s="6">
        <v>4361</v>
      </c>
      <c r="B4366" s="6" t="str">
        <f>"201402000433"</f>
        <v>201402000433</v>
      </c>
    </row>
    <row r="4367" spans="1:2" x14ac:dyDescent="0.25">
      <c r="A4367" s="6">
        <v>4362</v>
      </c>
      <c r="B4367" s="6" t="str">
        <f>"201402000514"</f>
        <v>201402000514</v>
      </c>
    </row>
    <row r="4368" spans="1:2" x14ac:dyDescent="0.25">
      <c r="A4368" s="6">
        <v>4363</v>
      </c>
      <c r="B4368" s="6" t="str">
        <f>"201402000855"</f>
        <v>201402000855</v>
      </c>
    </row>
    <row r="4369" spans="1:2" x14ac:dyDescent="0.25">
      <c r="A4369" s="6">
        <v>4364</v>
      </c>
      <c r="B4369" s="6" t="str">
        <f>"201402001168"</f>
        <v>201402001168</v>
      </c>
    </row>
    <row r="4370" spans="1:2" x14ac:dyDescent="0.25">
      <c r="A4370" s="6">
        <v>4365</v>
      </c>
      <c r="B4370" s="6" t="str">
        <f>"201402001367"</f>
        <v>201402001367</v>
      </c>
    </row>
    <row r="4371" spans="1:2" x14ac:dyDescent="0.25">
      <c r="A4371" s="6">
        <v>4366</v>
      </c>
      <c r="B4371" s="6" t="str">
        <f>"201402001400"</f>
        <v>201402001400</v>
      </c>
    </row>
    <row r="4372" spans="1:2" x14ac:dyDescent="0.25">
      <c r="A4372" s="6">
        <v>4367</v>
      </c>
      <c r="B4372" s="6" t="str">
        <f>"201402001448"</f>
        <v>201402001448</v>
      </c>
    </row>
    <row r="4373" spans="1:2" x14ac:dyDescent="0.25">
      <c r="A4373" s="6">
        <v>4368</v>
      </c>
      <c r="B4373" s="6" t="str">
        <f>"201402001544"</f>
        <v>201402001544</v>
      </c>
    </row>
    <row r="4374" spans="1:2" x14ac:dyDescent="0.25">
      <c r="A4374" s="6">
        <v>4369</v>
      </c>
      <c r="B4374" s="6" t="str">
        <f>"201402002055"</f>
        <v>201402002055</v>
      </c>
    </row>
    <row r="4375" spans="1:2" x14ac:dyDescent="0.25">
      <c r="A4375" s="6">
        <v>4370</v>
      </c>
      <c r="B4375" s="6" t="str">
        <f>"201402002073"</f>
        <v>201402002073</v>
      </c>
    </row>
    <row r="4376" spans="1:2" x14ac:dyDescent="0.25">
      <c r="A4376" s="6">
        <v>4371</v>
      </c>
      <c r="B4376" s="6" t="str">
        <f>"201402002436"</f>
        <v>201402002436</v>
      </c>
    </row>
    <row r="4377" spans="1:2" x14ac:dyDescent="0.25">
      <c r="A4377" s="6">
        <v>4372</v>
      </c>
      <c r="B4377" s="6" t="str">
        <f>"201402002632"</f>
        <v>201402002632</v>
      </c>
    </row>
    <row r="4378" spans="1:2" x14ac:dyDescent="0.25">
      <c r="A4378" s="6">
        <v>4373</v>
      </c>
      <c r="B4378" s="6" t="str">
        <f>"201402002808"</f>
        <v>201402002808</v>
      </c>
    </row>
    <row r="4379" spans="1:2" x14ac:dyDescent="0.25">
      <c r="A4379" s="6">
        <v>4374</v>
      </c>
      <c r="B4379" s="6" t="str">
        <f>"201402002836"</f>
        <v>201402002836</v>
      </c>
    </row>
    <row r="4380" spans="1:2" x14ac:dyDescent="0.25">
      <c r="A4380" s="6">
        <v>4375</v>
      </c>
      <c r="B4380" s="6" t="str">
        <f>"201402003141"</f>
        <v>201402003141</v>
      </c>
    </row>
    <row r="4381" spans="1:2" x14ac:dyDescent="0.25">
      <c r="A4381" s="6">
        <v>4376</v>
      </c>
      <c r="B4381" s="6" t="str">
        <f>"201402003152"</f>
        <v>201402003152</v>
      </c>
    </row>
    <row r="4382" spans="1:2" x14ac:dyDescent="0.25">
      <c r="A4382" s="6">
        <v>4377</v>
      </c>
      <c r="B4382" s="6" t="str">
        <f>"201402004100"</f>
        <v>201402004100</v>
      </c>
    </row>
    <row r="4383" spans="1:2" x14ac:dyDescent="0.25">
      <c r="A4383" s="6">
        <v>4378</v>
      </c>
      <c r="B4383" s="6" t="str">
        <f>"201402004653"</f>
        <v>201402004653</v>
      </c>
    </row>
    <row r="4384" spans="1:2" x14ac:dyDescent="0.25">
      <c r="A4384" s="6">
        <v>4379</v>
      </c>
      <c r="B4384" s="6" t="str">
        <f>"201402004692"</f>
        <v>201402004692</v>
      </c>
    </row>
    <row r="4385" spans="1:2" x14ac:dyDescent="0.25">
      <c r="A4385" s="6">
        <v>4380</v>
      </c>
      <c r="B4385" s="6" t="str">
        <f>"201402004928"</f>
        <v>201402004928</v>
      </c>
    </row>
    <row r="4386" spans="1:2" x14ac:dyDescent="0.25">
      <c r="A4386" s="6">
        <v>4381</v>
      </c>
      <c r="B4386" s="6" t="str">
        <f>"201402004958"</f>
        <v>201402004958</v>
      </c>
    </row>
    <row r="4387" spans="1:2" x14ac:dyDescent="0.25">
      <c r="A4387" s="6">
        <v>4382</v>
      </c>
      <c r="B4387" s="6" t="str">
        <f>"201402005012"</f>
        <v>201402005012</v>
      </c>
    </row>
    <row r="4388" spans="1:2" x14ac:dyDescent="0.25">
      <c r="A4388" s="6">
        <v>4383</v>
      </c>
      <c r="B4388" s="6" t="str">
        <f>"201402005151"</f>
        <v>201402005151</v>
      </c>
    </row>
    <row r="4389" spans="1:2" x14ac:dyDescent="0.25">
      <c r="A4389" s="6">
        <v>4384</v>
      </c>
      <c r="B4389" s="6" t="str">
        <f>"201402005176"</f>
        <v>201402005176</v>
      </c>
    </row>
    <row r="4390" spans="1:2" x14ac:dyDescent="0.25">
      <c r="A4390" s="6">
        <v>4385</v>
      </c>
      <c r="B4390" s="6" t="str">
        <f>"201402005498"</f>
        <v>201402005498</v>
      </c>
    </row>
    <row r="4391" spans="1:2" x14ac:dyDescent="0.25">
      <c r="A4391" s="6">
        <v>4386</v>
      </c>
      <c r="B4391" s="6" t="str">
        <f>"201402005734"</f>
        <v>201402005734</v>
      </c>
    </row>
    <row r="4392" spans="1:2" x14ac:dyDescent="0.25">
      <c r="A4392" s="6">
        <v>4387</v>
      </c>
      <c r="B4392" s="6" t="str">
        <f>"201402005939"</f>
        <v>201402005939</v>
      </c>
    </row>
    <row r="4393" spans="1:2" x14ac:dyDescent="0.25">
      <c r="A4393" s="6">
        <v>4388</v>
      </c>
      <c r="B4393" s="6" t="str">
        <f>"201402006099"</f>
        <v>201402006099</v>
      </c>
    </row>
    <row r="4394" spans="1:2" x14ac:dyDescent="0.25">
      <c r="A4394" s="6">
        <v>4389</v>
      </c>
      <c r="B4394" s="6" t="str">
        <f>"201402006126"</f>
        <v>201402006126</v>
      </c>
    </row>
    <row r="4395" spans="1:2" x14ac:dyDescent="0.25">
      <c r="A4395" s="6">
        <v>4390</v>
      </c>
      <c r="B4395" s="6" t="str">
        <f>"201402006184"</f>
        <v>201402006184</v>
      </c>
    </row>
    <row r="4396" spans="1:2" x14ac:dyDescent="0.25">
      <c r="A4396" s="6">
        <v>4391</v>
      </c>
      <c r="B4396" s="6" t="str">
        <f>"201402006278"</f>
        <v>201402006278</v>
      </c>
    </row>
    <row r="4397" spans="1:2" x14ac:dyDescent="0.25">
      <c r="A4397" s="6">
        <v>4392</v>
      </c>
      <c r="B4397" s="6" t="str">
        <f>"201402006297"</f>
        <v>201402006297</v>
      </c>
    </row>
    <row r="4398" spans="1:2" x14ac:dyDescent="0.25">
      <c r="A4398" s="6">
        <v>4393</v>
      </c>
      <c r="B4398" s="6" t="str">
        <f>"201402006421"</f>
        <v>201402006421</v>
      </c>
    </row>
    <row r="4399" spans="1:2" x14ac:dyDescent="0.25">
      <c r="A4399" s="6">
        <v>4394</v>
      </c>
      <c r="B4399" s="6" t="str">
        <f>"201402006995"</f>
        <v>201402006995</v>
      </c>
    </row>
    <row r="4400" spans="1:2" x14ac:dyDescent="0.25">
      <c r="A4400" s="6">
        <v>4395</v>
      </c>
      <c r="B4400" s="6" t="str">
        <f>"201402007436"</f>
        <v>201402007436</v>
      </c>
    </row>
    <row r="4401" spans="1:2" x14ac:dyDescent="0.25">
      <c r="A4401" s="6">
        <v>4396</v>
      </c>
      <c r="B4401" s="6" t="str">
        <f>"201402007476"</f>
        <v>201402007476</v>
      </c>
    </row>
    <row r="4402" spans="1:2" x14ac:dyDescent="0.25">
      <c r="A4402" s="6">
        <v>4397</v>
      </c>
      <c r="B4402" s="6" t="str">
        <f>"201402007549"</f>
        <v>201402007549</v>
      </c>
    </row>
    <row r="4403" spans="1:2" x14ac:dyDescent="0.25">
      <c r="A4403" s="6">
        <v>4398</v>
      </c>
      <c r="B4403" s="6" t="str">
        <f>"201402007728"</f>
        <v>201402007728</v>
      </c>
    </row>
    <row r="4404" spans="1:2" x14ac:dyDescent="0.25">
      <c r="A4404" s="6">
        <v>4399</v>
      </c>
      <c r="B4404" s="6" t="str">
        <f>"201402007795"</f>
        <v>201402007795</v>
      </c>
    </row>
    <row r="4405" spans="1:2" x14ac:dyDescent="0.25">
      <c r="A4405" s="6">
        <v>4400</v>
      </c>
      <c r="B4405" s="6" t="str">
        <f>"201402007963"</f>
        <v>201402007963</v>
      </c>
    </row>
    <row r="4406" spans="1:2" x14ac:dyDescent="0.25">
      <c r="A4406" s="6">
        <v>4401</v>
      </c>
      <c r="B4406" s="6" t="str">
        <f>"201402008010"</f>
        <v>201402008010</v>
      </c>
    </row>
    <row r="4407" spans="1:2" x14ac:dyDescent="0.25">
      <c r="A4407" s="6">
        <v>4402</v>
      </c>
      <c r="B4407" s="6" t="str">
        <f>"201402008209"</f>
        <v>201402008209</v>
      </c>
    </row>
    <row r="4408" spans="1:2" x14ac:dyDescent="0.25">
      <c r="A4408" s="6">
        <v>4403</v>
      </c>
      <c r="B4408" s="6" t="str">
        <f>"201402008210"</f>
        <v>201402008210</v>
      </c>
    </row>
    <row r="4409" spans="1:2" x14ac:dyDescent="0.25">
      <c r="A4409" s="6">
        <v>4404</v>
      </c>
      <c r="B4409" s="6" t="str">
        <f>"201402008338"</f>
        <v>201402008338</v>
      </c>
    </row>
    <row r="4410" spans="1:2" x14ac:dyDescent="0.25">
      <c r="A4410" s="6">
        <v>4405</v>
      </c>
      <c r="B4410" s="6" t="str">
        <f>"201402008496"</f>
        <v>201402008496</v>
      </c>
    </row>
    <row r="4411" spans="1:2" x14ac:dyDescent="0.25">
      <c r="A4411" s="6">
        <v>4406</v>
      </c>
      <c r="B4411" s="6" t="str">
        <f>"201402008701"</f>
        <v>201402008701</v>
      </c>
    </row>
    <row r="4412" spans="1:2" x14ac:dyDescent="0.25">
      <c r="A4412" s="6">
        <v>4407</v>
      </c>
      <c r="B4412" s="6" t="str">
        <f>"201402008855"</f>
        <v>201402008855</v>
      </c>
    </row>
    <row r="4413" spans="1:2" x14ac:dyDescent="0.25">
      <c r="A4413" s="6">
        <v>4408</v>
      </c>
      <c r="B4413" s="6" t="str">
        <f>"201402009008"</f>
        <v>201402009008</v>
      </c>
    </row>
    <row r="4414" spans="1:2" x14ac:dyDescent="0.25">
      <c r="A4414" s="6">
        <v>4409</v>
      </c>
      <c r="B4414" s="6" t="str">
        <f>"201402009212"</f>
        <v>201402009212</v>
      </c>
    </row>
    <row r="4415" spans="1:2" x14ac:dyDescent="0.25">
      <c r="A4415" s="6">
        <v>4410</v>
      </c>
      <c r="B4415" s="6" t="str">
        <f>"201402009288"</f>
        <v>201402009288</v>
      </c>
    </row>
    <row r="4416" spans="1:2" x14ac:dyDescent="0.25">
      <c r="A4416" s="6">
        <v>4411</v>
      </c>
      <c r="B4416" s="6" t="str">
        <f>"201402009349"</f>
        <v>201402009349</v>
      </c>
    </row>
    <row r="4417" spans="1:2" x14ac:dyDescent="0.25">
      <c r="A4417" s="6">
        <v>4412</v>
      </c>
      <c r="B4417" s="6" t="str">
        <f>"201402009551"</f>
        <v>201402009551</v>
      </c>
    </row>
    <row r="4418" spans="1:2" x14ac:dyDescent="0.25">
      <c r="A4418" s="6">
        <v>4413</v>
      </c>
      <c r="B4418" s="6" t="str">
        <f>"201402009728"</f>
        <v>201402009728</v>
      </c>
    </row>
    <row r="4419" spans="1:2" x14ac:dyDescent="0.25">
      <c r="A4419" s="6">
        <v>4414</v>
      </c>
      <c r="B4419" s="6" t="str">
        <f>"201402010253"</f>
        <v>201402010253</v>
      </c>
    </row>
    <row r="4420" spans="1:2" x14ac:dyDescent="0.25">
      <c r="A4420" s="6">
        <v>4415</v>
      </c>
      <c r="B4420" s="6" t="str">
        <f>"201402010290"</f>
        <v>201402010290</v>
      </c>
    </row>
    <row r="4421" spans="1:2" x14ac:dyDescent="0.25">
      <c r="A4421" s="6">
        <v>4416</v>
      </c>
      <c r="B4421" s="6" t="str">
        <f>"201402010717"</f>
        <v>201402010717</v>
      </c>
    </row>
    <row r="4422" spans="1:2" x14ac:dyDescent="0.25">
      <c r="A4422" s="6">
        <v>4417</v>
      </c>
      <c r="B4422" s="6" t="str">
        <f>"201402010728"</f>
        <v>201402010728</v>
      </c>
    </row>
    <row r="4423" spans="1:2" x14ac:dyDescent="0.25">
      <c r="A4423" s="6">
        <v>4418</v>
      </c>
      <c r="B4423" s="6" t="str">
        <f>"201402010821"</f>
        <v>201402010821</v>
      </c>
    </row>
    <row r="4424" spans="1:2" x14ac:dyDescent="0.25">
      <c r="A4424" s="6">
        <v>4419</v>
      </c>
      <c r="B4424" s="6" t="str">
        <f>"201402010839"</f>
        <v>201402010839</v>
      </c>
    </row>
    <row r="4425" spans="1:2" x14ac:dyDescent="0.25">
      <c r="A4425" s="6">
        <v>4420</v>
      </c>
      <c r="B4425" s="6" t="str">
        <f>"201402011240"</f>
        <v>201402011240</v>
      </c>
    </row>
    <row r="4426" spans="1:2" x14ac:dyDescent="0.25">
      <c r="A4426" s="6">
        <v>4421</v>
      </c>
      <c r="B4426" s="6" t="str">
        <f>"201402011289"</f>
        <v>201402011289</v>
      </c>
    </row>
    <row r="4427" spans="1:2" x14ac:dyDescent="0.25">
      <c r="A4427" s="6">
        <v>4422</v>
      </c>
      <c r="B4427" s="6" t="str">
        <f>"201402011391"</f>
        <v>201402011391</v>
      </c>
    </row>
    <row r="4428" spans="1:2" x14ac:dyDescent="0.25">
      <c r="A4428" s="6">
        <v>4423</v>
      </c>
      <c r="B4428" s="6" t="str">
        <f>"201402011395"</f>
        <v>201402011395</v>
      </c>
    </row>
    <row r="4429" spans="1:2" x14ac:dyDescent="0.25">
      <c r="A4429" s="6">
        <v>4424</v>
      </c>
      <c r="B4429" s="6" t="str">
        <f>"201402011627"</f>
        <v>201402011627</v>
      </c>
    </row>
    <row r="4430" spans="1:2" x14ac:dyDescent="0.25">
      <c r="A4430" s="6">
        <v>4425</v>
      </c>
      <c r="B4430" s="6" t="str">
        <f>"201402011675"</f>
        <v>201402011675</v>
      </c>
    </row>
    <row r="4431" spans="1:2" x14ac:dyDescent="0.25">
      <c r="A4431" s="6">
        <v>4426</v>
      </c>
      <c r="B4431" s="6" t="str">
        <f>"201402011921"</f>
        <v>201402011921</v>
      </c>
    </row>
    <row r="4432" spans="1:2" x14ac:dyDescent="0.25">
      <c r="A4432" s="6">
        <v>4427</v>
      </c>
      <c r="B4432" s="6" t="str">
        <f>"201402012088"</f>
        <v>201402012088</v>
      </c>
    </row>
    <row r="4433" spans="1:2" x14ac:dyDescent="0.25">
      <c r="A4433" s="6">
        <v>4428</v>
      </c>
      <c r="B4433" s="6" t="str">
        <f>"201403000033"</f>
        <v>201403000033</v>
      </c>
    </row>
    <row r="4434" spans="1:2" x14ac:dyDescent="0.25">
      <c r="A4434" s="6">
        <v>4429</v>
      </c>
      <c r="B4434" s="6" t="str">
        <f>"201403000165"</f>
        <v>201403000165</v>
      </c>
    </row>
    <row r="4435" spans="1:2" x14ac:dyDescent="0.25">
      <c r="A4435" s="6">
        <v>4430</v>
      </c>
      <c r="B4435" s="6" t="str">
        <f>"201403000177"</f>
        <v>201403000177</v>
      </c>
    </row>
    <row r="4436" spans="1:2" x14ac:dyDescent="0.25">
      <c r="A4436" s="6">
        <v>4431</v>
      </c>
      <c r="B4436" s="6" t="str">
        <f>"201405000293"</f>
        <v>201405000293</v>
      </c>
    </row>
    <row r="4437" spans="1:2" x14ac:dyDescent="0.25">
      <c r="A4437" s="6">
        <v>4432</v>
      </c>
      <c r="B4437" s="6" t="str">
        <f>"201405000311"</f>
        <v>201405000311</v>
      </c>
    </row>
    <row r="4438" spans="1:2" x14ac:dyDescent="0.25">
      <c r="A4438" s="6">
        <v>4433</v>
      </c>
      <c r="B4438" s="6" t="str">
        <f>"201405000318"</f>
        <v>201405000318</v>
      </c>
    </row>
    <row r="4439" spans="1:2" x14ac:dyDescent="0.25">
      <c r="A4439" s="6">
        <v>4434</v>
      </c>
      <c r="B4439" s="6" t="str">
        <f>"201405000320"</f>
        <v>201405000320</v>
      </c>
    </row>
    <row r="4440" spans="1:2" x14ac:dyDescent="0.25">
      <c r="A4440" s="6">
        <v>4435</v>
      </c>
      <c r="B4440" s="6" t="str">
        <f>"201405000649"</f>
        <v>201405000649</v>
      </c>
    </row>
    <row r="4441" spans="1:2" x14ac:dyDescent="0.25">
      <c r="A4441" s="6">
        <v>4436</v>
      </c>
      <c r="B4441" s="6" t="str">
        <f>"201405000688"</f>
        <v>201405000688</v>
      </c>
    </row>
    <row r="4442" spans="1:2" x14ac:dyDescent="0.25">
      <c r="A4442" s="6">
        <v>4437</v>
      </c>
      <c r="B4442" s="6" t="str">
        <f>"201405000764"</f>
        <v>201405000764</v>
      </c>
    </row>
    <row r="4443" spans="1:2" x14ac:dyDescent="0.25">
      <c r="A4443" s="6">
        <v>4438</v>
      </c>
      <c r="B4443" s="6" t="str">
        <f>"201405000933"</f>
        <v>201405000933</v>
      </c>
    </row>
    <row r="4444" spans="1:2" x14ac:dyDescent="0.25">
      <c r="A4444" s="6">
        <v>4439</v>
      </c>
      <c r="B4444" s="6" t="str">
        <f>"201405001035"</f>
        <v>201405001035</v>
      </c>
    </row>
    <row r="4445" spans="1:2" x14ac:dyDescent="0.25">
      <c r="A4445" s="6">
        <v>4440</v>
      </c>
      <c r="B4445" s="6" t="str">
        <f>"201405001038"</f>
        <v>201405001038</v>
      </c>
    </row>
    <row r="4446" spans="1:2" x14ac:dyDescent="0.25">
      <c r="A4446" s="6">
        <v>4441</v>
      </c>
      <c r="B4446" s="6" t="str">
        <f>"201405001073"</f>
        <v>201405001073</v>
      </c>
    </row>
    <row r="4447" spans="1:2" x14ac:dyDescent="0.25">
      <c r="A4447" s="6">
        <v>4442</v>
      </c>
      <c r="B4447" s="6" t="str">
        <f>"201405001209"</f>
        <v>201405001209</v>
      </c>
    </row>
    <row r="4448" spans="1:2" x14ac:dyDescent="0.25">
      <c r="A4448" s="6">
        <v>4443</v>
      </c>
      <c r="B4448" s="6" t="str">
        <f>"201405001229"</f>
        <v>201405001229</v>
      </c>
    </row>
    <row r="4449" spans="1:2" x14ac:dyDescent="0.25">
      <c r="A4449" s="6">
        <v>4444</v>
      </c>
      <c r="B4449" s="6" t="str">
        <f>"201405001407"</f>
        <v>201405001407</v>
      </c>
    </row>
    <row r="4450" spans="1:2" x14ac:dyDescent="0.25">
      <c r="A4450" s="6">
        <v>4445</v>
      </c>
      <c r="B4450" s="6" t="str">
        <f>"201405001538"</f>
        <v>201405001538</v>
      </c>
    </row>
    <row r="4451" spans="1:2" x14ac:dyDescent="0.25">
      <c r="A4451" s="6">
        <v>4446</v>
      </c>
      <c r="B4451" s="6" t="str">
        <f>"201405001553"</f>
        <v>201405001553</v>
      </c>
    </row>
    <row r="4452" spans="1:2" x14ac:dyDescent="0.25">
      <c r="A4452" s="6">
        <v>4447</v>
      </c>
      <c r="B4452" s="6" t="str">
        <f>"201405001688"</f>
        <v>201405001688</v>
      </c>
    </row>
    <row r="4453" spans="1:2" x14ac:dyDescent="0.25">
      <c r="A4453" s="6">
        <v>4448</v>
      </c>
      <c r="B4453" s="6" t="str">
        <f>"201405001708"</f>
        <v>201405001708</v>
      </c>
    </row>
    <row r="4454" spans="1:2" x14ac:dyDescent="0.25">
      <c r="A4454" s="6">
        <v>4449</v>
      </c>
      <c r="B4454" s="6" t="str">
        <f>"201405001756"</f>
        <v>201405001756</v>
      </c>
    </row>
    <row r="4455" spans="1:2" x14ac:dyDescent="0.25">
      <c r="A4455" s="6">
        <v>4450</v>
      </c>
      <c r="B4455" s="6" t="str">
        <f>"201405001762"</f>
        <v>201405001762</v>
      </c>
    </row>
    <row r="4456" spans="1:2" x14ac:dyDescent="0.25">
      <c r="A4456" s="6">
        <v>4451</v>
      </c>
      <c r="B4456" s="6" t="str">
        <f>"201405002014"</f>
        <v>201405002014</v>
      </c>
    </row>
    <row r="4457" spans="1:2" x14ac:dyDescent="0.25">
      <c r="A4457" s="6">
        <v>4452</v>
      </c>
      <c r="B4457" s="6" t="str">
        <f>"201405002091"</f>
        <v>201405002091</v>
      </c>
    </row>
    <row r="4458" spans="1:2" x14ac:dyDescent="0.25">
      <c r="A4458" s="6">
        <v>4453</v>
      </c>
      <c r="B4458" s="6" t="str">
        <f>"201405002201"</f>
        <v>201405002201</v>
      </c>
    </row>
    <row r="4459" spans="1:2" x14ac:dyDescent="0.25">
      <c r="A4459" s="6">
        <v>4454</v>
      </c>
      <c r="B4459" s="6" t="str">
        <f>"201405002272"</f>
        <v>201405002272</v>
      </c>
    </row>
    <row r="4460" spans="1:2" x14ac:dyDescent="0.25">
      <c r="A4460" s="6">
        <v>4455</v>
      </c>
      <c r="B4460" s="6" t="str">
        <f>"201405002346"</f>
        <v>201405002346</v>
      </c>
    </row>
    <row r="4461" spans="1:2" x14ac:dyDescent="0.25">
      <c r="A4461" s="6">
        <v>4456</v>
      </c>
      <c r="B4461" s="6" t="str">
        <f>"201406000188"</f>
        <v>201406000188</v>
      </c>
    </row>
    <row r="4462" spans="1:2" x14ac:dyDescent="0.25">
      <c r="A4462" s="6">
        <v>4457</v>
      </c>
      <c r="B4462" s="6" t="str">
        <f>"201406000228"</f>
        <v>201406000228</v>
      </c>
    </row>
    <row r="4463" spans="1:2" x14ac:dyDescent="0.25">
      <c r="A4463" s="6">
        <v>4458</v>
      </c>
      <c r="B4463" s="6" t="str">
        <f>"201406000429"</f>
        <v>201406000429</v>
      </c>
    </row>
    <row r="4464" spans="1:2" x14ac:dyDescent="0.25">
      <c r="A4464" s="6">
        <v>4459</v>
      </c>
      <c r="B4464" s="6" t="str">
        <f>"201406000504"</f>
        <v>201406000504</v>
      </c>
    </row>
    <row r="4465" spans="1:2" x14ac:dyDescent="0.25">
      <c r="A4465" s="6">
        <v>4460</v>
      </c>
      <c r="B4465" s="6" t="str">
        <f>"201406000532"</f>
        <v>201406000532</v>
      </c>
    </row>
    <row r="4466" spans="1:2" x14ac:dyDescent="0.25">
      <c r="A4466" s="6">
        <v>4461</v>
      </c>
      <c r="B4466" s="6" t="str">
        <f>"201406000576"</f>
        <v>201406000576</v>
      </c>
    </row>
    <row r="4467" spans="1:2" x14ac:dyDescent="0.25">
      <c r="A4467" s="6">
        <v>4462</v>
      </c>
      <c r="B4467" s="6" t="str">
        <f>"201406000652"</f>
        <v>201406000652</v>
      </c>
    </row>
    <row r="4468" spans="1:2" x14ac:dyDescent="0.25">
      <c r="A4468" s="6">
        <v>4463</v>
      </c>
      <c r="B4468" s="6" t="str">
        <f>"201406000836"</f>
        <v>201406000836</v>
      </c>
    </row>
    <row r="4469" spans="1:2" x14ac:dyDescent="0.25">
      <c r="A4469" s="6">
        <v>4464</v>
      </c>
      <c r="B4469" s="6" t="str">
        <f>"201406000909"</f>
        <v>201406000909</v>
      </c>
    </row>
    <row r="4470" spans="1:2" x14ac:dyDescent="0.25">
      <c r="A4470" s="6">
        <v>4465</v>
      </c>
      <c r="B4470" s="6" t="str">
        <f>"201406001027"</f>
        <v>201406001027</v>
      </c>
    </row>
    <row r="4471" spans="1:2" x14ac:dyDescent="0.25">
      <c r="A4471" s="6">
        <v>4466</v>
      </c>
      <c r="B4471" s="6" t="str">
        <f>"201406001039"</f>
        <v>201406001039</v>
      </c>
    </row>
    <row r="4472" spans="1:2" x14ac:dyDescent="0.25">
      <c r="A4472" s="6">
        <v>4467</v>
      </c>
      <c r="B4472" s="6" t="str">
        <f>"201406001067"</f>
        <v>201406001067</v>
      </c>
    </row>
    <row r="4473" spans="1:2" x14ac:dyDescent="0.25">
      <c r="A4473" s="6">
        <v>4468</v>
      </c>
      <c r="B4473" s="6" t="str">
        <f>"201406001189"</f>
        <v>201406001189</v>
      </c>
    </row>
    <row r="4474" spans="1:2" x14ac:dyDescent="0.25">
      <c r="A4474" s="6">
        <v>4469</v>
      </c>
      <c r="B4474" s="6" t="str">
        <f>"201406001201"</f>
        <v>201406001201</v>
      </c>
    </row>
    <row r="4475" spans="1:2" x14ac:dyDescent="0.25">
      <c r="A4475" s="6">
        <v>4470</v>
      </c>
      <c r="B4475" s="6" t="str">
        <f>"201406001270"</f>
        <v>201406001270</v>
      </c>
    </row>
    <row r="4476" spans="1:2" x14ac:dyDescent="0.25">
      <c r="A4476" s="6">
        <v>4471</v>
      </c>
      <c r="B4476" s="6" t="str">
        <f>"201406001355"</f>
        <v>201406001355</v>
      </c>
    </row>
    <row r="4477" spans="1:2" x14ac:dyDescent="0.25">
      <c r="A4477" s="6">
        <v>4472</v>
      </c>
      <c r="B4477" s="6" t="str">
        <f>"201406001593"</f>
        <v>201406001593</v>
      </c>
    </row>
    <row r="4478" spans="1:2" x14ac:dyDescent="0.25">
      <c r="A4478" s="6">
        <v>4473</v>
      </c>
      <c r="B4478" s="6" t="str">
        <f>"201406001843"</f>
        <v>201406001843</v>
      </c>
    </row>
    <row r="4479" spans="1:2" x14ac:dyDescent="0.25">
      <c r="A4479" s="6">
        <v>4474</v>
      </c>
      <c r="B4479" s="6" t="str">
        <f>"201406001987"</f>
        <v>201406001987</v>
      </c>
    </row>
    <row r="4480" spans="1:2" x14ac:dyDescent="0.25">
      <c r="A4480" s="6">
        <v>4475</v>
      </c>
      <c r="B4480" s="6" t="str">
        <f>"201406002054"</f>
        <v>201406002054</v>
      </c>
    </row>
    <row r="4481" spans="1:2" x14ac:dyDescent="0.25">
      <c r="A4481" s="6">
        <v>4476</v>
      </c>
      <c r="B4481" s="6" t="str">
        <f>"201406002065"</f>
        <v>201406002065</v>
      </c>
    </row>
    <row r="4482" spans="1:2" x14ac:dyDescent="0.25">
      <c r="A4482" s="6">
        <v>4477</v>
      </c>
      <c r="B4482" s="6" t="str">
        <f>"201406002086"</f>
        <v>201406002086</v>
      </c>
    </row>
    <row r="4483" spans="1:2" x14ac:dyDescent="0.25">
      <c r="A4483" s="6">
        <v>4478</v>
      </c>
      <c r="B4483" s="6" t="str">
        <f>"201406002108"</f>
        <v>201406002108</v>
      </c>
    </row>
    <row r="4484" spans="1:2" x14ac:dyDescent="0.25">
      <c r="A4484" s="6">
        <v>4479</v>
      </c>
      <c r="B4484" s="6" t="str">
        <f>"201406002176"</f>
        <v>201406002176</v>
      </c>
    </row>
    <row r="4485" spans="1:2" x14ac:dyDescent="0.25">
      <c r="A4485" s="6">
        <v>4480</v>
      </c>
      <c r="B4485" s="6" t="str">
        <f>"201406002240"</f>
        <v>201406002240</v>
      </c>
    </row>
    <row r="4486" spans="1:2" x14ac:dyDescent="0.25">
      <c r="A4486" s="6">
        <v>4481</v>
      </c>
      <c r="B4486" s="6" t="str">
        <f>"201406002320"</f>
        <v>201406002320</v>
      </c>
    </row>
    <row r="4487" spans="1:2" x14ac:dyDescent="0.25">
      <c r="A4487" s="6">
        <v>4482</v>
      </c>
      <c r="B4487" s="6" t="str">
        <f>"201406002373"</f>
        <v>201406002373</v>
      </c>
    </row>
    <row r="4488" spans="1:2" x14ac:dyDescent="0.25">
      <c r="A4488" s="6">
        <v>4483</v>
      </c>
      <c r="B4488" s="6" t="str">
        <f>"201406002535"</f>
        <v>201406002535</v>
      </c>
    </row>
    <row r="4489" spans="1:2" x14ac:dyDescent="0.25">
      <c r="A4489" s="6">
        <v>4484</v>
      </c>
      <c r="B4489" s="6" t="str">
        <f>"201406002651"</f>
        <v>201406002651</v>
      </c>
    </row>
    <row r="4490" spans="1:2" x14ac:dyDescent="0.25">
      <c r="A4490" s="6">
        <v>4485</v>
      </c>
      <c r="B4490" s="6" t="str">
        <f>"201406002893"</f>
        <v>201406002893</v>
      </c>
    </row>
    <row r="4491" spans="1:2" x14ac:dyDescent="0.25">
      <c r="A4491" s="6">
        <v>4486</v>
      </c>
      <c r="B4491" s="6" t="str">
        <f>"201406002895"</f>
        <v>201406002895</v>
      </c>
    </row>
    <row r="4492" spans="1:2" x14ac:dyDescent="0.25">
      <c r="A4492" s="6">
        <v>4487</v>
      </c>
      <c r="B4492" s="6" t="str">
        <f>"201406003064"</f>
        <v>201406003064</v>
      </c>
    </row>
    <row r="4493" spans="1:2" x14ac:dyDescent="0.25">
      <c r="A4493" s="6">
        <v>4488</v>
      </c>
      <c r="B4493" s="6" t="str">
        <f>"201406003096"</f>
        <v>201406003096</v>
      </c>
    </row>
    <row r="4494" spans="1:2" x14ac:dyDescent="0.25">
      <c r="A4494" s="6">
        <v>4489</v>
      </c>
      <c r="B4494" s="6" t="str">
        <f>"201406003237"</f>
        <v>201406003237</v>
      </c>
    </row>
    <row r="4495" spans="1:2" x14ac:dyDescent="0.25">
      <c r="A4495" s="6">
        <v>4490</v>
      </c>
      <c r="B4495" s="6" t="str">
        <f>"201406003372"</f>
        <v>201406003372</v>
      </c>
    </row>
    <row r="4496" spans="1:2" x14ac:dyDescent="0.25">
      <c r="A4496" s="6">
        <v>4491</v>
      </c>
      <c r="B4496" s="6" t="str">
        <f>"201406003524"</f>
        <v>201406003524</v>
      </c>
    </row>
    <row r="4497" spans="1:2" x14ac:dyDescent="0.25">
      <c r="A4497" s="6">
        <v>4492</v>
      </c>
      <c r="B4497" s="6" t="str">
        <f>"201406003911"</f>
        <v>201406003911</v>
      </c>
    </row>
    <row r="4498" spans="1:2" x14ac:dyDescent="0.25">
      <c r="A4498" s="6">
        <v>4493</v>
      </c>
      <c r="B4498" s="6" t="str">
        <f>"201406004011"</f>
        <v>201406004011</v>
      </c>
    </row>
    <row r="4499" spans="1:2" x14ac:dyDescent="0.25">
      <c r="A4499" s="6">
        <v>4494</v>
      </c>
      <c r="B4499" s="6" t="str">
        <f>"201406004269"</f>
        <v>201406004269</v>
      </c>
    </row>
    <row r="4500" spans="1:2" x14ac:dyDescent="0.25">
      <c r="A4500" s="6">
        <v>4495</v>
      </c>
      <c r="B4500" s="6" t="str">
        <f>"201406004361"</f>
        <v>201406004361</v>
      </c>
    </row>
    <row r="4501" spans="1:2" x14ac:dyDescent="0.25">
      <c r="A4501" s="6">
        <v>4496</v>
      </c>
      <c r="B4501" s="6" t="str">
        <f>"201406004450"</f>
        <v>201406004450</v>
      </c>
    </row>
    <row r="4502" spans="1:2" x14ac:dyDescent="0.25">
      <c r="A4502" s="6">
        <v>4497</v>
      </c>
      <c r="B4502" s="6" t="str">
        <f>"201406004544"</f>
        <v>201406004544</v>
      </c>
    </row>
    <row r="4503" spans="1:2" x14ac:dyDescent="0.25">
      <c r="A4503" s="6">
        <v>4498</v>
      </c>
      <c r="B4503" s="6" t="str">
        <f>"201406004856"</f>
        <v>201406004856</v>
      </c>
    </row>
    <row r="4504" spans="1:2" x14ac:dyDescent="0.25">
      <c r="A4504" s="6">
        <v>4499</v>
      </c>
      <c r="B4504" s="6" t="str">
        <f>"201406004886"</f>
        <v>201406004886</v>
      </c>
    </row>
    <row r="4505" spans="1:2" x14ac:dyDescent="0.25">
      <c r="A4505" s="6">
        <v>4500</v>
      </c>
      <c r="B4505" s="6" t="str">
        <f>"201406005043"</f>
        <v>201406005043</v>
      </c>
    </row>
    <row r="4506" spans="1:2" x14ac:dyDescent="0.25">
      <c r="A4506" s="6">
        <v>4501</v>
      </c>
      <c r="B4506" s="6" t="str">
        <f>"201406005046"</f>
        <v>201406005046</v>
      </c>
    </row>
    <row r="4507" spans="1:2" x14ac:dyDescent="0.25">
      <c r="A4507" s="6">
        <v>4502</v>
      </c>
      <c r="B4507" s="6" t="str">
        <f>"201406005096"</f>
        <v>201406005096</v>
      </c>
    </row>
    <row r="4508" spans="1:2" x14ac:dyDescent="0.25">
      <c r="A4508" s="6">
        <v>4503</v>
      </c>
      <c r="B4508" s="6" t="str">
        <f>"201406005129"</f>
        <v>201406005129</v>
      </c>
    </row>
    <row r="4509" spans="1:2" x14ac:dyDescent="0.25">
      <c r="A4509" s="6">
        <v>4504</v>
      </c>
      <c r="B4509" s="6" t="str">
        <f>"201406005349"</f>
        <v>201406005349</v>
      </c>
    </row>
    <row r="4510" spans="1:2" x14ac:dyDescent="0.25">
      <c r="A4510" s="6">
        <v>4505</v>
      </c>
      <c r="B4510" s="6" t="str">
        <f>"201406005409"</f>
        <v>201406005409</v>
      </c>
    </row>
    <row r="4511" spans="1:2" x14ac:dyDescent="0.25">
      <c r="A4511" s="6">
        <v>4506</v>
      </c>
      <c r="B4511" s="6" t="str">
        <f>"201406005535"</f>
        <v>201406005535</v>
      </c>
    </row>
    <row r="4512" spans="1:2" x14ac:dyDescent="0.25">
      <c r="A4512" s="6">
        <v>4507</v>
      </c>
      <c r="B4512" s="6" t="str">
        <f>"201406005621"</f>
        <v>201406005621</v>
      </c>
    </row>
    <row r="4513" spans="1:2" x14ac:dyDescent="0.25">
      <c r="A4513" s="6">
        <v>4508</v>
      </c>
      <c r="B4513" s="6" t="str">
        <f>"201406005629"</f>
        <v>201406005629</v>
      </c>
    </row>
    <row r="4514" spans="1:2" x14ac:dyDescent="0.25">
      <c r="A4514" s="6">
        <v>4509</v>
      </c>
      <c r="B4514" s="6" t="str">
        <f>"201406005782"</f>
        <v>201406005782</v>
      </c>
    </row>
    <row r="4515" spans="1:2" x14ac:dyDescent="0.25">
      <c r="A4515" s="6">
        <v>4510</v>
      </c>
      <c r="B4515" s="6" t="str">
        <f>"201406005905"</f>
        <v>201406005905</v>
      </c>
    </row>
    <row r="4516" spans="1:2" x14ac:dyDescent="0.25">
      <c r="A4516" s="6">
        <v>4511</v>
      </c>
      <c r="B4516" s="6" t="str">
        <f>"201406005981"</f>
        <v>201406005981</v>
      </c>
    </row>
    <row r="4517" spans="1:2" x14ac:dyDescent="0.25">
      <c r="A4517" s="6">
        <v>4512</v>
      </c>
      <c r="B4517" s="6" t="str">
        <f>"201406006000"</f>
        <v>201406006000</v>
      </c>
    </row>
    <row r="4518" spans="1:2" x14ac:dyDescent="0.25">
      <c r="A4518" s="6">
        <v>4513</v>
      </c>
      <c r="B4518" s="6" t="str">
        <f>"201406006142"</f>
        <v>201406006142</v>
      </c>
    </row>
    <row r="4519" spans="1:2" x14ac:dyDescent="0.25">
      <c r="A4519" s="6">
        <v>4514</v>
      </c>
      <c r="B4519" s="6" t="str">
        <f>"201406006306"</f>
        <v>201406006306</v>
      </c>
    </row>
    <row r="4520" spans="1:2" x14ac:dyDescent="0.25">
      <c r="A4520" s="6">
        <v>4515</v>
      </c>
      <c r="B4520" s="6" t="str">
        <f>"201406006567"</f>
        <v>201406006567</v>
      </c>
    </row>
    <row r="4521" spans="1:2" x14ac:dyDescent="0.25">
      <c r="A4521" s="6">
        <v>4516</v>
      </c>
      <c r="B4521" s="6" t="str">
        <f>"201406006585"</f>
        <v>201406006585</v>
      </c>
    </row>
    <row r="4522" spans="1:2" x14ac:dyDescent="0.25">
      <c r="A4522" s="6">
        <v>4517</v>
      </c>
      <c r="B4522" s="6" t="str">
        <f>"201406006700"</f>
        <v>201406006700</v>
      </c>
    </row>
    <row r="4523" spans="1:2" x14ac:dyDescent="0.25">
      <c r="A4523" s="6">
        <v>4518</v>
      </c>
      <c r="B4523" s="6" t="str">
        <f>"201406006856"</f>
        <v>201406006856</v>
      </c>
    </row>
    <row r="4524" spans="1:2" x14ac:dyDescent="0.25">
      <c r="A4524" s="6">
        <v>4519</v>
      </c>
      <c r="B4524" s="6" t="str">
        <f>"201406006962"</f>
        <v>201406006962</v>
      </c>
    </row>
    <row r="4525" spans="1:2" x14ac:dyDescent="0.25">
      <c r="A4525" s="6">
        <v>4520</v>
      </c>
      <c r="B4525" s="6" t="str">
        <f>"201406006999"</f>
        <v>201406006999</v>
      </c>
    </row>
    <row r="4526" spans="1:2" x14ac:dyDescent="0.25">
      <c r="A4526" s="6">
        <v>4521</v>
      </c>
      <c r="B4526" s="6" t="str">
        <f>"201406007163"</f>
        <v>201406007163</v>
      </c>
    </row>
    <row r="4527" spans="1:2" x14ac:dyDescent="0.25">
      <c r="A4527" s="6">
        <v>4522</v>
      </c>
      <c r="B4527" s="6" t="str">
        <f>"201406007207"</f>
        <v>201406007207</v>
      </c>
    </row>
    <row r="4528" spans="1:2" x14ac:dyDescent="0.25">
      <c r="A4528" s="6">
        <v>4523</v>
      </c>
      <c r="B4528" s="6" t="str">
        <f>"201406007466"</f>
        <v>201406007466</v>
      </c>
    </row>
    <row r="4529" spans="1:2" x14ac:dyDescent="0.25">
      <c r="A4529" s="6">
        <v>4524</v>
      </c>
      <c r="B4529" s="6" t="str">
        <f>"201406007555"</f>
        <v>201406007555</v>
      </c>
    </row>
    <row r="4530" spans="1:2" x14ac:dyDescent="0.25">
      <c r="A4530" s="6">
        <v>4525</v>
      </c>
      <c r="B4530" s="6" t="str">
        <f>"201406007676"</f>
        <v>201406007676</v>
      </c>
    </row>
    <row r="4531" spans="1:2" x14ac:dyDescent="0.25">
      <c r="A4531" s="6">
        <v>4526</v>
      </c>
      <c r="B4531" s="6" t="str">
        <f>"201406007742"</f>
        <v>201406007742</v>
      </c>
    </row>
    <row r="4532" spans="1:2" x14ac:dyDescent="0.25">
      <c r="A4532" s="6">
        <v>4527</v>
      </c>
      <c r="B4532" s="6" t="str">
        <f>"201406007869"</f>
        <v>201406007869</v>
      </c>
    </row>
    <row r="4533" spans="1:2" x14ac:dyDescent="0.25">
      <c r="A4533" s="6">
        <v>4528</v>
      </c>
      <c r="B4533" s="6" t="str">
        <f>"201406007925"</f>
        <v>201406007925</v>
      </c>
    </row>
    <row r="4534" spans="1:2" x14ac:dyDescent="0.25">
      <c r="A4534" s="6">
        <v>4529</v>
      </c>
      <c r="B4534" s="6" t="str">
        <f>"201406008212"</f>
        <v>201406008212</v>
      </c>
    </row>
    <row r="4535" spans="1:2" x14ac:dyDescent="0.25">
      <c r="A4535" s="6">
        <v>4530</v>
      </c>
      <c r="B4535" s="6" t="str">
        <f>"201406008236"</f>
        <v>201406008236</v>
      </c>
    </row>
    <row r="4536" spans="1:2" x14ac:dyDescent="0.25">
      <c r="A4536" s="6">
        <v>4531</v>
      </c>
      <c r="B4536" s="6" t="str">
        <f>"201406008493"</f>
        <v>201406008493</v>
      </c>
    </row>
    <row r="4537" spans="1:2" x14ac:dyDescent="0.25">
      <c r="A4537" s="6">
        <v>4532</v>
      </c>
      <c r="B4537" s="6" t="str">
        <f>"201406008675"</f>
        <v>201406008675</v>
      </c>
    </row>
    <row r="4538" spans="1:2" x14ac:dyDescent="0.25">
      <c r="A4538" s="6">
        <v>4533</v>
      </c>
      <c r="B4538" s="6" t="str">
        <f>"201406008829"</f>
        <v>201406008829</v>
      </c>
    </row>
    <row r="4539" spans="1:2" x14ac:dyDescent="0.25">
      <c r="A4539" s="6">
        <v>4534</v>
      </c>
      <c r="B4539" s="6" t="str">
        <f>"201406008869"</f>
        <v>201406008869</v>
      </c>
    </row>
    <row r="4540" spans="1:2" x14ac:dyDescent="0.25">
      <c r="A4540" s="6">
        <v>4535</v>
      </c>
      <c r="B4540" s="6" t="str">
        <f>"201406008951"</f>
        <v>201406008951</v>
      </c>
    </row>
    <row r="4541" spans="1:2" x14ac:dyDescent="0.25">
      <c r="A4541" s="6">
        <v>4536</v>
      </c>
      <c r="B4541" s="6" t="str">
        <f>"201406008976"</f>
        <v>201406008976</v>
      </c>
    </row>
    <row r="4542" spans="1:2" x14ac:dyDescent="0.25">
      <c r="A4542" s="6">
        <v>4537</v>
      </c>
      <c r="B4542" s="6" t="str">
        <f>"201406009242"</f>
        <v>201406009242</v>
      </c>
    </row>
    <row r="4543" spans="1:2" x14ac:dyDescent="0.25">
      <c r="A4543" s="6">
        <v>4538</v>
      </c>
      <c r="B4543" s="6" t="str">
        <f>"201406009306"</f>
        <v>201406009306</v>
      </c>
    </row>
    <row r="4544" spans="1:2" x14ac:dyDescent="0.25">
      <c r="A4544" s="6">
        <v>4539</v>
      </c>
      <c r="B4544" s="6" t="str">
        <f>"201406009563"</f>
        <v>201406009563</v>
      </c>
    </row>
    <row r="4545" spans="1:2" x14ac:dyDescent="0.25">
      <c r="A4545" s="6">
        <v>4540</v>
      </c>
      <c r="B4545" s="6" t="str">
        <f>"201406009569"</f>
        <v>201406009569</v>
      </c>
    </row>
    <row r="4546" spans="1:2" x14ac:dyDescent="0.25">
      <c r="A4546" s="6">
        <v>4541</v>
      </c>
      <c r="B4546" s="6" t="str">
        <f>"201406009573"</f>
        <v>201406009573</v>
      </c>
    </row>
    <row r="4547" spans="1:2" x14ac:dyDescent="0.25">
      <c r="A4547" s="6">
        <v>4542</v>
      </c>
      <c r="B4547" s="6" t="str">
        <f>"201406009606"</f>
        <v>201406009606</v>
      </c>
    </row>
    <row r="4548" spans="1:2" x14ac:dyDescent="0.25">
      <c r="A4548" s="6">
        <v>4543</v>
      </c>
      <c r="B4548" s="6" t="str">
        <f>"201406009731"</f>
        <v>201406009731</v>
      </c>
    </row>
    <row r="4549" spans="1:2" x14ac:dyDescent="0.25">
      <c r="A4549" s="6">
        <v>4544</v>
      </c>
      <c r="B4549" s="6" t="str">
        <f>"201406009810"</f>
        <v>201406009810</v>
      </c>
    </row>
    <row r="4550" spans="1:2" x14ac:dyDescent="0.25">
      <c r="A4550" s="6">
        <v>4545</v>
      </c>
      <c r="B4550" s="6" t="str">
        <f>"201406010173"</f>
        <v>201406010173</v>
      </c>
    </row>
    <row r="4551" spans="1:2" x14ac:dyDescent="0.25">
      <c r="A4551" s="6">
        <v>4546</v>
      </c>
      <c r="B4551" s="6" t="str">
        <f>"201406010197"</f>
        <v>201406010197</v>
      </c>
    </row>
    <row r="4552" spans="1:2" x14ac:dyDescent="0.25">
      <c r="A4552" s="6">
        <v>4547</v>
      </c>
      <c r="B4552" s="6" t="str">
        <f>"201406010267"</f>
        <v>201406010267</v>
      </c>
    </row>
    <row r="4553" spans="1:2" x14ac:dyDescent="0.25">
      <c r="A4553" s="6">
        <v>4548</v>
      </c>
      <c r="B4553" s="6" t="str">
        <f>"201406010279"</f>
        <v>201406010279</v>
      </c>
    </row>
    <row r="4554" spans="1:2" x14ac:dyDescent="0.25">
      <c r="A4554" s="6">
        <v>4549</v>
      </c>
      <c r="B4554" s="6" t="str">
        <f>"201406010290"</f>
        <v>201406010290</v>
      </c>
    </row>
    <row r="4555" spans="1:2" x14ac:dyDescent="0.25">
      <c r="A4555" s="6">
        <v>4550</v>
      </c>
      <c r="B4555" s="6" t="str">
        <f>"201406010295"</f>
        <v>201406010295</v>
      </c>
    </row>
    <row r="4556" spans="1:2" x14ac:dyDescent="0.25">
      <c r="A4556" s="6">
        <v>4551</v>
      </c>
      <c r="B4556" s="6" t="str">
        <f>"201406010327"</f>
        <v>201406010327</v>
      </c>
    </row>
    <row r="4557" spans="1:2" x14ac:dyDescent="0.25">
      <c r="A4557" s="6">
        <v>4552</v>
      </c>
      <c r="B4557" s="6" t="str">
        <f>"201406010370"</f>
        <v>201406010370</v>
      </c>
    </row>
    <row r="4558" spans="1:2" x14ac:dyDescent="0.25">
      <c r="A4558" s="6">
        <v>4553</v>
      </c>
      <c r="B4558" s="6" t="str">
        <f>"201406010490"</f>
        <v>201406010490</v>
      </c>
    </row>
    <row r="4559" spans="1:2" x14ac:dyDescent="0.25">
      <c r="A4559" s="6">
        <v>4554</v>
      </c>
      <c r="B4559" s="6" t="str">
        <f>"201406010597"</f>
        <v>201406010597</v>
      </c>
    </row>
    <row r="4560" spans="1:2" x14ac:dyDescent="0.25">
      <c r="A4560" s="6">
        <v>4555</v>
      </c>
      <c r="B4560" s="6" t="str">
        <f>"201406010644"</f>
        <v>201406010644</v>
      </c>
    </row>
    <row r="4561" spans="1:2" x14ac:dyDescent="0.25">
      <c r="A4561" s="6">
        <v>4556</v>
      </c>
      <c r="B4561" s="6" t="str">
        <f>"201406010676"</f>
        <v>201406010676</v>
      </c>
    </row>
    <row r="4562" spans="1:2" x14ac:dyDescent="0.25">
      <c r="A4562" s="6">
        <v>4557</v>
      </c>
      <c r="B4562" s="6" t="str">
        <f>"201406010977"</f>
        <v>201406010977</v>
      </c>
    </row>
    <row r="4563" spans="1:2" x14ac:dyDescent="0.25">
      <c r="A4563" s="6">
        <v>4558</v>
      </c>
      <c r="B4563" s="6" t="str">
        <f>"201406011047"</f>
        <v>201406011047</v>
      </c>
    </row>
    <row r="4564" spans="1:2" x14ac:dyDescent="0.25">
      <c r="A4564" s="6">
        <v>4559</v>
      </c>
      <c r="B4564" s="6" t="str">
        <f>"201406011117"</f>
        <v>201406011117</v>
      </c>
    </row>
    <row r="4565" spans="1:2" x14ac:dyDescent="0.25">
      <c r="A4565" s="6">
        <v>4560</v>
      </c>
      <c r="B4565" s="6" t="str">
        <f>"201406011203"</f>
        <v>201406011203</v>
      </c>
    </row>
    <row r="4566" spans="1:2" x14ac:dyDescent="0.25">
      <c r="A4566" s="6">
        <v>4561</v>
      </c>
      <c r="B4566" s="6" t="str">
        <f>"201406011273"</f>
        <v>201406011273</v>
      </c>
    </row>
    <row r="4567" spans="1:2" x14ac:dyDescent="0.25">
      <c r="A4567" s="6">
        <v>4562</v>
      </c>
      <c r="B4567" s="6" t="str">
        <f>"201406011465"</f>
        <v>201406011465</v>
      </c>
    </row>
    <row r="4568" spans="1:2" x14ac:dyDescent="0.25">
      <c r="A4568" s="6">
        <v>4563</v>
      </c>
      <c r="B4568" s="6" t="str">
        <f>"201406011557"</f>
        <v>201406011557</v>
      </c>
    </row>
    <row r="4569" spans="1:2" x14ac:dyDescent="0.25">
      <c r="A4569" s="6">
        <v>4564</v>
      </c>
      <c r="B4569" s="6" t="str">
        <f>"201406011746"</f>
        <v>201406011746</v>
      </c>
    </row>
    <row r="4570" spans="1:2" x14ac:dyDescent="0.25">
      <c r="A4570" s="6">
        <v>4565</v>
      </c>
      <c r="B4570" s="6" t="str">
        <f>"201406011762"</f>
        <v>201406011762</v>
      </c>
    </row>
    <row r="4571" spans="1:2" x14ac:dyDescent="0.25">
      <c r="A4571" s="6">
        <v>4566</v>
      </c>
      <c r="B4571" s="6" t="str">
        <f>"201406011772"</f>
        <v>201406011772</v>
      </c>
    </row>
    <row r="4572" spans="1:2" x14ac:dyDescent="0.25">
      <c r="A4572" s="6">
        <v>4567</v>
      </c>
      <c r="B4572" s="6" t="str">
        <f>"201406011796"</f>
        <v>201406011796</v>
      </c>
    </row>
    <row r="4573" spans="1:2" x14ac:dyDescent="0.25">
      <c r="A4573" s="6">
        <v>4568</v>
      </c>
      <c r="B4573" s="6" t="str">
        <f>"201406011994"</f>
        <v>201406011994</v>
      </c>
    </row>
    <row r="4574" spans="1:2" x14ac:dyDescent="0.25">
      <c r="A4574" s="6">
        <v>4569</v>
      </c>
      <c r="B4574" s="6" t="str">
        <f>"201406012304"</f>
        <v>201406012304</v>
      </c>
    </row>
    <row r="4575" spans="1:2" x14ac:dyDescent="0.25">
      <c r="A4575" s="6">
        <v>4570</v>
      </c>
      <c r="B4575" s="6" t="str">
        <f>"201406012422"</f>
        <v>201406012422</v>
      </c>
    </row>
    <row r="4576" spans="1:2" x14ac:dyDescent="0.25">
      <c r="A4576" s="6">
        <v>4571</v>
      </c>
      <c r="B4576" s="6" t="str">
        <f>"201406012486"</f>
        <v>201406012486</v>
      </c>
    </row>
    <row r="4577" spans="1:2" x14ac:dyDescent="0.25">
      <c r="A4577" s="6">
        <v>4572</v>
      </c>
      <c r="B4577" s="6" t="str">
        <f>"201406012610"</f>
        <v>201406012610</v>
      </c>
    </row>
    <row r="4578" spans="1:2" x14ac:dyDescent="0.25">
      <c r="A4578" s="6">
        <v>4573</v>
      </c>
      <c r="B4578" s="6" t="str">
        <f>"201406012776"</f>
        <v>201406012776</v>
      </c>
    </row>
    <row r="4579" spans="1:2" x14ac:dyDescent="0.25">
      <c r="A4579" s="6">
        <v>4574</v>
      </c>
      <c r="B4579" s="6" t="str">
        <f>"201406013106"</f>
        <v>201406013106</v>
      </c>
    </row>
    <row r="4580" spans="1:2" x14ac:dyDescent="0.25">
      <c r="A4580" s="6">
        <v>4575</v>
      </c>
      <c r="B4580" s="6" t="str">
        <f>"201406013190"</f>
        <v>201406013190</v>
      </c>
    </row>
    <row r="4581" spans="1:2" x14ac:dyDescent="0.25">
      <c r="A4581" s="6">
        <v>4576</v>
      </c>
      <c r="B4581" s="6" t="str">
        <f>"201406013234"</f>
        <v>201406013234</v>
      </c>
    </row>
    <row r="4582" spans="1:2" x14ac:dyDescent="0.25">
      <c r="A4582" s="6">
        <v>4577</v>
      </c>
      <c r="B4582" s="6" t="str">
        <f>"201406013649"</f>
        <v>201406013649</v>
      </c>
    </row>
    <row r="4583" spans="1:2" x14ac:dyDescent="0.25">
      <c r="A4583" s="6">
        <v>4578</v>
      </c>
      <c r="B4583" s="6" t="str">
        <f>"201406013774"</f>
        <v>201406013774</v>
      </c>
    </row>
    <row r="4584" spans="1:2" x14ac:dyDescent="0.25">
      <c r="A4584" s="6">
        <v>4579</v>
      </c>
      <c r="B4584" s="6" t="str">
        <f>"201406013798"</f>
        <v>201406013798</v>
      </c>
    </row>
    <row r="4585" spans="1:2" x14ac:dyDescent="0.25">
      <c r="A4585" s="6">
        <v>4580</v>
      </c>
      <c r="B4585" s="6" t="str">
        <f>"201406014190"</f>
        <v>201406014190</v>
      </c>
    </row>
    <row r="4586" spans="1:2" x14ac:dyDescent="0.25">
      <c r="A4586" s="6">
        <v>4581</v>
      </c>
      <c r="B4586" s="6" t="str">
        <f>"201406014413"</f>
        <v>201406014413</v>
      </c>
    </row>
    <row r="4587" spans="1:2" x14ac:dyDescent="0.25">
      <c r="A4587" s="6">
        <v>4582</v>
      </c>
      <c r="B4587" s="6" t="str">
        <f>"201406014448"</f>
        <v>201406014448</v>
      </c>
    </row>
    <row r="4588" spans="1:2" x14ac:dyDescent="0.25">
      <c r="A4588" s="6">
        <v>4583</v>
      </c>
      <c r="B4588" s="6" t="str">
        <f>"201406014564"</f>
        <v>201406014564</v>
      </c>
    </row>
    <row r="4589" spans="1:2" x14ac:dyDescent="0.25">
      <c r="A4589" s="6">
        <v>4584</v>
      </c>
      <c r="B4589" s="6" t="str">
        <f>"201406014824"</f>
        <v>201406014824</v>
      </c>
    </row>
    <row r="4590" spans="1:2" x14ac:dyDescent="0.25">
      <c r="A4590" s="6">
        <v>4585</v>
      </c>
      <c r="B4590" s="6" t="str">
        <f>"201406014863"</f>
        <v>201406014863</v>
      </c>
    </row>
    <row r="4591" spans="1:2" x14ac:dyDescent="0.25">
      <c r="A4591" s="6">
        <v>4586</v>
      </c>
      <c r="B4591" s="6" t="str">
        <f>"201406014992"</f>
        <v>201406014992</v>
      </c>
    </row>
    <row r="4592" spans="1:2" x14ac:dyDescent="0.25">
      <c r="A4592" s="6">
        <v>4587</v>
      </c>
      <c r="B4592" s="6" t="str">
        <f>"201406015094"</f>
        <v>201406015094</v>
      </c>
    </row>
    <row r="4593" spans="1:2" x14ac:dyDescent="0.25">
      <c r="A4593" s="6">
        <v>4588</v>
      </c>
      <c r="B4593" s="6" t="str">
        <f>"201406015127"</f>
        <v>201406015127</v>
      </c>
    </row>
    <row r="4594" spans="1:2" x14ac:dyDescent="0.25">
      <c r="A4594" s="6">
        <v>4589</v>
      </c>
      <c r="B4594" s="6" t="str">
        <f>"201406015256"</f>
        <v>201406015256</v>
      </c>
    </row>
    <row r="4595" spans="1:2" x14ac:dyDescent="0.25">
      <c r="A4595" s="6">
        <v>4590</v>
      </c>
      <c r="B4595" s="6" t="str">
        <f>"201406015267"</f>
        <v>201406015267</v>
      </c>
    </row>
    <row r="4596" spans="1:2" x14ac:dyDescent="0.25">
      <c r="A4596" s="6">
        <v>4591</v>
      </c>
      <c r="B4596" s="6" t="str">
        <f>"201406015440"</f>
        <v>201406015440</v>
      </c>
    </row>
    <row r="4597" spans="1:2" x14ac:dyDescent="0.25">
      <c r="A4597" s="6">
        <v>4592</v>
      </c>
      <c r="B4597" s="6" t="str">
        <f>"201406015489"</f>
        <v>201406015489</v>
      </c>
    </row>
    <row r="4598" spans="1:2" x14ac:dyDescent="0.25">
      <c r="A4598" s="6">
        <v>4593</v>
      </c>
      <c r="B4598" s="6" t="str">
        <f>"201406015818"</f>
        <v>201406015818</v>
      </c>
    </row>
    <row r="4599" spans="1:2" x14ac:dyDescent="0.25">
      <c r="A4599" s="6">
        <v>4594</v>
      </c>
      <c r="B4599" s="6" t="str">
        <f>"201406016058"</f>
        <v>201406016058</v>
      </c>
    </row>
    <row r="4600" spans="1:2" x14ac:dyDescent="0.25">
      <c r="A4600" s="6">
        <v>4595</v>
      </c>
      <c r="B4600" s="6" t="str">
        <f>"201406016228"</f>
        <v>201406016228</v>
      </c>
    </row>
    <row r="4601" spans="1:2" x14ac:dyDescent="0.25">
      <c r="A4601" s="6">
        <v>4596</v>
      </c>
      <c r="B4601" s="6" t="str">
        <f>"201406016246"</f>
        <v>201406016246</v>
      </c>
    </row>
    <row r="4602" spans="1:2" x14ac:dyDescent="0.25">
      <c r="A4602" s="6">
        <v>4597</v>
      </c>
      <c r="B4602" s="6" t="str">
        <f>"201406016414"</f>
        <v>201406016414</v>
      </c>
    </row>
    <row r="4603" spans="1:2" x14ac:dyDescent="0.25">
      <c r="A4603" s="6">
        <v>4598</v>
      </c>
      <c r="B4603" s="6" t="str">
        <f>"201406017397"</f>
        <v>201406017397</v>
      </c>
    </row>
    <row r="4604" spans="1:2" x14ac:dyDescent="0.25">
      <c r="A4604" s="6">
        <v>4599</v>
      </c>
      <c r="B4604" s="6" t="str">
        <f>"201406017573"</f>
        <v>201406017573</v>
      </c>
    </row>
    <row r="4605" spans="1:2" x14ac:dyDescent="0.25">
      <c r="A4605" s="6">
        <v>4600</v>
      </c>
      <c r="B4605" s="6" t="str">
        <f>"201406017592"</f>
        <v>201406017592</v>
      </c>
    </row>
    <row r="4606" spans="1:2" x14ac:dyDescent="0.25">
      <c r="A4606" s="6">
        <v>4601</v>
      </c>
      <c r="B4606" s="6" t="str">
        <f>"201406017623"</f>
        <v>201406017623</v>
      </c>
    </row>
    <row r="4607" spans="1:2" x14ac:dyDescent="0.25">
      <c r="A4607" s="6">
        <v>4602</v>
      </c>
      <c r="B4607" s="6" t="str">
        <f>"201406017995"</f>
        <v>201406017995</v>
      </c>
    </row>
    <row r="4608" spans="1:2" x14ac:dyDescent="0.25">
      <c r="A4608" s="6">
        <v>4603</v>
      </c>
      <c r="B4608" s="6" t="str">
        <f>"201406018169"</f>
        <v>201406018169</v>
      </c>
    </row>
    <row r="4609" spans="1:2" x14ac:dyDescent="0.25">
      <c r="A4609" s="6">
        <v>4604</v>
      </c>
      <c r="B4609" s="6" t="str">
        <f>"201406018328"</f>
        <v>201406018328</v>
      </c>
    </row>
    <row r="4610" spans="1:2" x14ac:dyDescent="0.25">
      <c r="A4610" s="6">
        <v>4605</v>
      </c>
      <c r="B4610" s="6" t="str">
        <f>"201406018357"</f>
        <v>201406018357</v>
      </c>
    </row>
    <row r="4611" spans="1:2" x14ac:dyDescent="0.25">
      <c r="A4611" s="6">
        <v>4606</v>
      </c>
      <c r="B4611" s="6" t="str">
        <f>"201406018395"</f>
        <v>201406018395</v>
      </c>
    </row>
    <row r="4612" spans="1:2" x14ac:dyDescent="0.25">
      <c r="A4612" s="6">
        <v>4607</v>
      </c>
      <c r="B4612" s="6" t="str">
        <f>"201406018414"</f>
        <v>201406018414</v>
      </c>
    </row>
    <row r="4613" spans="1:2" x14ac:dyDescent="0.25">
      <c r="A4613" s="6">
        <v>4608</v>
      </c>
      <c r="B4613" s="6" t="str">
        <f>"201406018469"</f>
        <v>201406018469</v>
      </c>
    </row>
    <row r="4614" spans="1:2" x14ac:dyDescent="0.25">
      <c r="A4614" s="6">
        <v>4609</v>
      </c>
      <c r="B4614" s="6" t="str">
        <f>"201406018581"</f>
        <v>201406018581</v>
      </c>
    </row>
    <row r="4615" spans="1:2" x14ac:dyDescent="0.25">
      <c r="A4615" s="6">
        <v>4610</v>
      </c>
      <c r="B4615" s="6" t="str">
        <f>"201406018613"</f>
        <v>201406018613</v>
      </c>
    </row>
    <row r="4616" spans="1:2" x14ac:dyDescent="0.25">
      <c r="A4616" s="6">
        <v>4611</v>
      </c>
      <c r="B4616" s="6" t="str">
        <f>"201406018701"</f>
        <v>201406018701</v>
      </c>
    </row>
    <row r="4617" spans="1:2" x14ac:dyDescent="0.25">
      <c r="A4617" s="6">
        <v>4612</v>
      </c>
      <c r="B4617" s="6" t="str">
        <f>"201406018727"</f>
        <v>201406018727</v>
      </c>
    </row>
    <row r="4618" spans="1:2" x14ac:dyDescent="0.25">
      <c r="A4618" s="6">
        <v>4613</v>
      </c>
      <c r="B4618" s="6" t="str">
        <f>"201406018777"</f>
        <v>201406018777</v>
      </c>
    </row>
    <row r="4619" spans="1:2" x14ac:dyDescent="0.25">
      <c r="A4619" s="6">
        <v>4614</v>
      </c>
      <c r="B4619" s="6" t="str">
        <f>"201406018849"</f>
        <v>201406018849</v>
      </c>
    </row>
    <row r="4620" spans="1:2" x14ac:dyDescent="0.25">
      <c r="A4620" s="6">
        <v>4615</v>
      </c>
      <c r="B4620" s="6" t="str">
        <f>"201406018926"</f>
        <v>201406018926</v>
      </c>
    </row>
    <row r="4621" spans="1:2" x14ac:dyDescent="0.25">
      <c r="A4621" s="6">
        <v>4616</v>
      </c>
      <c r="B4621" s="6" t="str">
        <f>"201407000281"</f>
        <v>201407000281</v>
      </c>
    </row>
    <row r="4622" spans="1:2" x14ac:dyDescent="0.25">
      <c r="A4622" s="6">
        <v>4617</v>
      </c>
      <c r="B4622" s="6" t="str">
        <f>"201408000038"</f>
        <v>201408000038</v>
      </c>
    </row>
    <row r="4623" spans="1:2" x14ac:dyDescent="0.25">
      <c r="A4623" s="6">
        <v>4618</v>
      </c>
      <c r="B4623" s="6" t="str">
        <f>"201408000151"</f>
        <v>201408000151</v>
      </c>
    </row>
    <row r="4624" spans="1:2" x14ac:dyDescent="0.25">
      <c r="A4624" s="6">
        <v>4619</v>
      </c>
      <c r="B4624" s="6" t="str">
        <f>"201409000641"</f>
        <v>201409000641</v>
      </c>
    </row>
    <row r="4625" spans="1:2" x14ac:dyDescent="0.25">
      <c r="A4625" s="6">
        <v>4620</v>
      </c>
      <c r="B4625" s="6" t="str">
        <f>"201409001226"</f>
        <v>201409001226</v>
      </c>
    </row>
    <row r="4626" spans="1:2" x14ac:dyDescent="0.25">
      <c r="A4626" s="6">
        <v>4621</v>
      </c>
      <c r="B4626" s="6" t="str">
        <f>"201409001883"</f>
        <v>201409001883</v>
      </c>
    </row>
    <row r="4627" spans="1:2" x14ac:dyDescent="0.25">
      <c r="A4627" s="6">
        <v>4622</v>
      </c>
      <c r="B4627" s="6" t="str">
        <f>"201409002067"</f>
        <v>201409002067</v>
      </c>
    </row>
    <row r="4628" spans="1:2" x14ac:dyDescent="0.25">
      <c r="A4628" s="6">
        <v>4623</v>
      </c>
      <c r="B4628" s="6" t="str">
        <f>"201409002205"</f>
        <v>201409002205</v>
      </c>
    </row>
    <row r="4629" spans="1:2" x14ac:dyDescent="0.25">
      <c r="A4629" s="6">
        <v>4624</v>
      </c>
      <c r="B4629" s="6" t="str">
        <f>"201409002474"</f>
        <v>201409002474</v>
      </c>
    </row>
    <row r="4630" spans="1:2" x14ac:dyDescent="0.25">
      <c r="A4630" s="6">
        <v>4625</v>
      </c>
      <c r="B4630" s="6" t="str">
        <f>"201409002538"</f>
        <v>201409002538</v>
      </c>
    </row>
    <row r="4631" spans="1:2" x14ac:dyDescent="0.25">
      <c r="A4631" s="6">
        <v>4626</v>
      </c>
      <c r="B4631" s="6" t="str">
        <f>"201409002552"</f>
        <v>201409002552</v>
      </c>
    </row>
    <row r="4632" spans="1:2" x14ac:dyDescent="0.25">
      <c r="A4632" s="6">
        <v>4627</v>
      </c>
      <c r="B4632" s="6" t="str">
        <f>"201409002851"</f>
        <v>201409002851</v>
      </c>
    </row>
    <row r="4633" spans="1:2" x14ac:dyDescent="0.25">
      <c r="A4633" s="6">
        <v>4628</v>
      </c>
      <c r="B4633" s="6" t="str">
        <f>"201409003012"</f>
        <v>201409003012</v>
      </c>
    </row>
    <row r="4634" spans="1:2" x14ac:dyDescent="0.25">
      <c r="A4634" s="6">
        <v>4629</v>
      </c>
      <c r="B4634" s="6" t="str">
        <f>"201409003206"</f>
        <v>201409003206</v>
      </c>
    </row>
    <row r="4635" spans="1:2" x14ac:dyDescent="0.25">
      <c r="A4635" s="6">
        <v>4630</v>
      </c>
      <c r="B4635" s="6" t="str">
        <f>"201409003424"</f>
        <v>201409003424</v>
      </c>
    </row>
    <row r="4636" spans="1:2" x14ac:dyDescent="0.25">
      <c r="A4636" s="6">
        <v>4631</v>
      </c>
      <c r="B4636" s="6" t="str">
        <f>"201409003584"</f>
        <v>201409003584</v>
      </c>
    </row>
    <row r="4637" spans="1:2" x14ac:dyDescent="0.25">
      <c r="A4637" s="6">
        <v>4632</v>
      </c>
      <c r="B4637" s="6" t="str">
        <f>"201409003775"</f>
        <v>201409003775</v>
      </c>
    </row>
    <row r="4638" spans="1:2" x14ac:dyDescent="0.25">
      <c r="A4638" s="6">
        <v>4633</v>
      </c>
      <c r="B4638" s="6" t="str">
        <f>"201409003791"</f>
        <v>201409003791</v>
      </c>
    </row>
    <row r="4639" spans="1:2" x14ac:dyDescent="0.25">
      <c r="A4639" s="6">
        <v>4634</v>
      </c>
      <c r="B4639" s="6" t="str">
        <f>"201409003952"</f>
        <v>201409003952</v>
      </c>
    </row>
    <row r="4640" spans="1:2" x14ac:dyDescent="0.25">
      <c r="A4640" s="6">
        <v>4635</v>
      </c>
      <c r="B4640" s="6" t="str">
        <f>"201409004117"</f>
        <v>201409004117</v>
      </c>
    </row>
    <row r="4641" spans="1:2" x14ac:dyDescent="0.25">
      <c r="A4641" s="6">
        <v>4636</v>
      </c>
      <c r="B4641" s="6" t="str">
        <f>"201409004197"</f>
        <v>201409004197</v>
      </c>
    </row>
    <row r="4642" spans="1:2" x14ac:dyDescent="0.25">
      <c r="A4642" s="6">
        <v>4637</v>
      </c>
      <c r="B4642" s="6" t="str">
        <f>"201409004284"</f>
        <v>201409004284</v>
      </c>
    </row>
    <row r="4643" spans="1:2" x14ac:dyDescent="0.25">
      <c r="A4643" s="6">
        <v>4638</v>
      </c>
      <c r="B4643" s="6" t="str">
        <f>"201409004355"</f>
        <v>201409004355</v>
      </c>
    </row>
    <row r="4644" spans="1:2" x14ac:dyDescent="0.25">
      <c r="A4644" s="6">
        <v>4639</v>
      </c>
      <c r="B4644" s="6" t="str">
        <f>"201409004456"</f>
        <v>201409004456</v>
      </c>
    </row>
    <row r="4645" spans="1:2" x14ac:dyDescent="0.25">
      <c r="A4645" s="6">
        <v>4640</v>
      </c>
      <c r="B4645" s="6" t="str">
        <f>"201409004560"</f>
        <v>201409004560</v>
      </c>
    </row>
    <row r="4646" spans="1:2" x14ac:dyDescent="0.25">
      <c r="A4646" s="6">
        <v>4641</v>
      </c>
      <c r="B4646" s="6" t="str">
        <f>"201409004624"</f>
        <v>201409004624</v>
      </c>
    </row>
    <row r="4647" spans="1:2" x14ac:dyDescent="0.25">
      <c r="A4647" s="6">
        <v>4642</v>
      </c>
      <c r="B4647" s="6" t="str">
        <f>"201409004761"</f>
        <v>201409004761</v>
      </c>
    </row>
    <row r="4648" spans="1:2" x14ac:dyDescent="0.25">
      <c r="A4648" s="6">
        <v>4643</v>
      </c>
      <c r="B4648" s="6" t="str">
        <f>"201409004796"</f>
        <v>201409004796</v>
      </c>
    </row>
    <row r="4649" spans="1:2" x14ac:dyDescent="0.25">
      <c r="A4649" s="6">
        <v>4644</v>
      </c>
      <c r="B4649" s="6" t="str">
        <f>"201409005056"</f>
        <v>201409005056</v>
      </c>
    </row>
    <row r="4650" spans="1:2" x14ac:dyDescent="0.25">
      <c r="A4650" s="6">
        <v>4645</v>
      </c>
      <c r="B4650" s="6" t="str">
        <f>"201409005224"</f>
        <v>201409005224</v>
      </c>
    </row>
    <row r="4651" spans="1:2" x14ac:dyDescent="0.25">
      <c r="A4651" s="6">
        <v>4646</v>
      </c>
      <c r="B4651" s="6" t="str">
        <f>"201409005845"</f>
        <v>201409005845</v>
      </c>
    </row>
    <row r="4652" spans="1:2" x14ac:dyDescent="0.25">
      <c r="A4652" s="6">
        <v>4647</v>
      </c>
      <c r="B4652" s="6" t="str">
        <f>"201409006175"</f>
        <v>201409006175</v>
      </c>
    </row>
    <row r="4653" spans="1:2" x14ac:dyDescent="0.25">
      <c r="A4653" s="6">
        <v>4648</v>
      </c>
      <c r="B4653" s="6" t="str">
        <f>"201409006188"</f>
        <v>201409006188</v>
      </c>
    </row>
    <row r="4654" spans="1:2" x14ac:dyDescent="0.25">
      <c r="A4654" s="6">
        <v>4649</v>
      </c>
      <c r="B4654" s="6" t="str">
        <f>"201409006313"</f>
        <v>201409006313</v>
      </c>
    </row>
    <row r="4655" spans="1:2" x14ac:dyDescent="0.25">
      <c r="A4655" s="6">
        <v>4650</v>
      </c>
      <c r="B4655" s="6" t="str">
        <f>"201409006803"</f>
        <v>201409006803</v>
      </c>
    </row>
    <row r="4656" spans="1:2" x14ac:dyDescent="0.25">
      <c r="A4656" s="6">
        <v>4651</v>
      </c>
      <c r="B4656" s="6" t="str">
        <f>"201409006830"</f>
        <v>201409006830</v>
      </c>
    </row>
    <row r="4657" spans="1:2" x14ac:dyDescent="0.25">
      <c r="A4657" s="6">
        <v>4652</v>
      </c>
      <c r="B4657" s="6" t="str">
        <f>"201409007032"</f>
        <v>201409007032</v>
      </c>
    </row>
    <row r="4658" spans="1:2" x14ac:dyDescent="0.25">
      <c r="A4658" s="6">
        <v>4653</v>
      </c>
      <c r="B4658" s="6" t="str">
        <f>"201410000138"</f>
        <v>201410000138</v>
      </c>
    </row>
    <row r="4659" spans="1:2" x14ac:dyDescent="0.25">
      <c r="A4659" s="6">
        <v>4654</v>
      </c>
      <c r="B4659" s="6" t="str">
        <f>"201410000404"</f>
        <v>201410000404</v>
      </c>
    </row>
    <row r="4660" spans="1:2" x14ac:dyDescent="0.25">
      <c r="A4660" s="6">
        <v>4655</v>
      </c>
      <c r="B4660" s="6" t="str">
        <f>"201410000628"</f>
        <v>201410000628</v>
      </c>
    </row>
    <row r="4661" spans="1:2" x14ac:dyDescent="0.25">
      <c r="A4661" s="6">
        <v>4656</v>
      </c>
      <c r="B4661" s="6" t="str">
        <f>"201410000909"</f>
        <v>201410000909</v>
      </c>
    </row>
    <row r="4662" spans="1:2" x14ac:dyDescent="0.25">
      <c r="A4662" s="6">
        <v>4657</v>
      </c>
      <c r="B4662" s="6" t="str">
        <f>"201410000959"</f>
        <v>201410000959</v>
      </c>
    </row>
    <row r="4663" spans="1:2" x14ac:dyDescent="0.25">
      <c r="A4663" s="6">
        <v>4658</v>
      </c>
      <c r="B4663" s="6" t="str">
        <f>"201410001155"</f>
        <v>201410001155</v>
      </c>
    </row>
    <row r="4664" spans="1:2" x14ac:dyDescent="0.25">
      <c r="A4664" s="6">
        <v>4659</v>
      </c>
      <c r="B4664" s="6" t="str">
        <f>"201410001174"</f>
        <v>201410001174</v>
      </c>
    </row>
    <row r="4665" spans="1:2" x14ac:dyDescent="0.25">
      <c r="A4665" s="6">
        <v>4660</v>
      </c>
      <c r="B4665" s="6" t="str">
        <f>"201410001305"</f>
        <v>201410001305</v>
      </c>
    </row>
    <row r="4666" spans="1:2" x14ac:dyDescent="0.25">
      <c r="A4666" s="6">
        <v>4661</v>
      </c>
      <c r="B4666" s="6" t="str">
        <f>"201410001684"</f>
        <v>201410001684</v>
      </c>
    </row>
    <row r="4667" spans="1:2" x14ac:dyDescent="0.25">
      <c r="A4667" s="6">
        <v>4662</v>
      </c>
      <c r="B4667" s="6" t="str">
        <f>"201410001810"</f>
        <v>201410001810</v>
      </c>
    </row>
    <row r="4668" spans="1:2" x14ac:dyDescent="0.25">
      <c r="A4668" s="6">
        <v>4663</v>
      </c>
      <c r="B4668" s="6" t="str">
        <f>"201410001872"</f>
        <v>201410001872</v>
      </c>
    </row>
    <row r="4669" spans="1:2" x14ac:dyDescent="0.25">
      <c r="A4669" s="6">
        <v>4664</v>
      </c>
      <c r="B4669" s="6" t="str">
        <f>"201410001965"</f>
        <v>201410001965</v>
      </c>
    </row>
    <row r="4670" spans="1:2" x14ac:dyDescent="0.25">
      <c r="A4670" s="6">
        <v>4665</v>
      </c>
      <c r="B4670" s="6" t="str">
        <f>"201410002518"</f>
        <v>201410002518</v>
      </c>
    </row>
    <row r="4671" spans="1:2" x14ac:dyDescent="0.25">
      <c r="A4671" s="6">
        <v>4666</v>
      </c>
      <c r="B4671" s="6" t="str">
        <f>"201410002673"</f>
        <v>201410002673</v>
      </c>
    </row>
    <row r="4672" spans="1:2" x14ac:dyDescent="0.25">
      <c r="A4672" s="6">
        <v>4667</v>
      </c>
      <c r="B4672" s="6" t="str">
        <f>"201410002791"</f>
        <v>201410002791</v>
      </c>
    </row>
    <row r="4673" spans="1:2" x14ac:dyDescent="0.25">
      <c r="A4673" s="6">
        <v>4668</v>
      </c>
      <c r="B4673" s="6" t="str">
        <f>"201410002833"</f>
        <v>201410002833</v>
      </c>
    </row>
    <row r="4674" spans="1:2" x14ac:dyDescent="0.25">
      <c r="A4674" s="6">
        <v>4669</v>
      </c>
      <c r="B4674" s="6" t="str">
        <f>"201410002850"</f>
        <v>201410002850</v>
      </c>
    </row>
    <row r="4675" spans="1:2" x14ac:dyDescent="0.25">
      <c r="A4675" s="6">
        <v>4670</v>
      </c>
      <c r="B4675" s="6" t="str">
        <f>"201410003567"</f>
        <v>201410003567</v>
      </c>
    </row>
    <row r="4676" spans="1:2" x14ac:dyDescent="0.25">
      <c r="A4676" s="6">
        <v>4671</v>
      </c>
      <c r="B4676" s="6" t="str">
        <f>"201410003757"</f>
        <v>201410003757</v>
      </c>
    </row>
    <row r="4677" spans="1:2" x14ac:dyDescent="0.25">
      <c r="A4677" s="6">
        <v>4672</v>
      </c>
      <c r="B4677" s="6" t="str">
        <f>"201410003833"</f>
        <v>201410003833</v>
      </c>
    </row>
    <row r="4678" spans="1:2" x14ac:dyDescent="0.25">
      <c r="A4678" s="6">
        <v>4673</v>
      </c>
      <c r="B4678" s="6" t="str">
        <f>"201410004002"</f>
        <v>201410004002</v>
      </c>
    </row>
    <row r="4679" spans="1:2" x14ac:dyDescent="0.25">
      <c r="A4679" s="6">
        <v>4674</v>
      </c>
      <c r="B4679" s="6" t="str">
        <f>"201410004218"</f>
        <v>201410004218</v>
      </c>
    </row>
    <row r="4680" spans="1:2" x14ac:dyDescent="0.25">
      <c r="A4680" s="6">
        <v>4675</v>
      </c>
      <c r="B4680" s="6" t="str">
        <f>"201410004268"</f>
        <v>201410004268</v>
      </c>
    </row>
    <row r="4681" spans="1:2" x14ac:dyDescent="0.25">
      <c r="A4681" s="6">
        <v>4676</v>
      </c>
      <c r="B4681" s="6" t="str">
        <f>"201410004631"</f>
        <v>201410004631</v>
      </c>
    </row>
    <row r="4682" spans="1:2" x14ac:dyDescent="0.25">
      <c r="A4682" s="6">
        <v>4677</v>
      </c>
      <c r="B4682" s="6" t="str">
        <f>"201410004678"</f>
        <v>201410004678</v>
      </c>
    </row>
    <row r="4683" spans="1:2" x14ac:dyDescent="0.25">
      <c r="A4683" s="6">
        <v>4678</v>
      </c>
      <c r="B4683" s="6" t="str">
        <f>"201410006180"</f>
        <v>201410006180</v>
      </c>
    </row>
    <row r="4684" spans="1:2" x14ac:dyDescent="0.25">
      <c r="A4684" s="6">
        <v>4679</v>
      </c>
      <c r="B4684" s="6" t="str">
        <f>"201410006224"</f>
        <v>201410006224</v>
      </c>
    </row>
    <row r="4685" spans="1:2" x14ac:dyDescent="0.25">
      <c r="A4685" s="6">
        <v>4680</v>
      </c>
      <c r="B4685" s="6" t="str">
        <f>"201410006236"</f>
        <v>201410006236</v>
      </c>
    </row>
    <row r="4686" spans="1:2" x14ac:dyDescent="0.25">
      <c r="A4686" s="6">
        <v>4681</v>
      </c>
      <c r="B4686" s="6" t="str">
        <f>"201410006397"</f>
        <v>201410006397</v>
      </c>
    </row>
    <row r="4687" spans="1:2" x14ac:dyDescent="0.25">
      <c r="A4687" s="6">
        <v>4682</v>
      </c>
      <c r="B4687" s="6" t="str">
        <f>"201410006630"</f>
        <v>201410006630</v>
      </c>
    </row>
    <row r="4688" spans="1:2" x14ac:dyDescent="0.25">
      <c r="A4688" s="6">
        <v>4683</v>
      </c>
      <c r="B4688" s="6" t="str">
        <f>"201410007215"</f>
        <v>201410007215</v>
      </c>
    </row>
    <row r="4689" spans="1:2" x14ac:dyDescent="0.25">
      <c r="A4689" s="6">
        <v>4684</v>
      </c>
      <c r="B4689" s="6" t="str">
        <f>"201410007238"</f>
        <v>201410007238</v>
      </c>
    </row>
    <row r="4690" spans="1:2" x14ac:dyDescent="0.25">
      <c r="A4690" s="6">
        <v>4685</v>
      </c>
      <c r="B4690" s="6" t="str">
        <f>"201410007710"</f>
        <v>201410007710</v>
      </c>
    </row>
    <row r="4691" spans="1:2" x14ac:dyDescent="0.25">
      <c r="A4691" s="6">
        <v>4686</v>
      </c>
      <c r="B4691" s="6" t="str">
        <f>"201410008019"</f>
        <v>201410008019</v>
      </c>
    </row>
    <row r="4692" spans="1:2" x14ac:dyDescent="0.25">
      <c r="A4692" s="6">
        <v>4687</v>
      </c>
      <c r="B4692" s="6" t="str">
        <f>"201410008112"</f>
        <v>201410008112</v>
      </c>
    </row>
    <row r="4693" spans="1:2" x14ac:dyDescent="0.25">
      <c r="A4693" s="6">
        <v>4688</v>
      </c>
      <c r="B4693" s="6" t="str">
        <f>"201410008567"</f>
        <v>201410008567</v>
      </c>
    </row>
    <row r="4694" spans="1:2" x14ac:dyDescent="0.25">
      <c r="A4694" s="6">
        <v>4689</v>
      </c>
      <c r="B4694" s="6" t="str">
        <f>"201410008784"</f>
        <v>201410008784</v>
      </c>
    </row>
    <row r="4695" spans="1:2" x14ac:dyDescent="0.25">
      <c r="A4695" s="6">
        <v>4690</v>
      </c>
      <c r="B4695" s="6" t="str">
        <f>"201410008842"</f>
        <v>201410008842</v>
      </c>
    </row>
    <row r="4696" spans="1:2" x14ac:dyDescent="0.25">
      <c r="A4696" s="6">
        <v>4691</v>
      </c>
      <c r="B4696" s="6" t="str">
        <f>"201410008887"</f>
        <v>201410008887</v>
      </c>
    </row>
    <row r="4697" spans="1:2" x14ac:dyDescent="0.25">
      <c r="A4697" s="6">
        <v>4692</v>
      </c>
      <c r="B4697" s="6" t="str">
        <f>"201410009978"</f>
        <v>201410009978</v>
      </c>
    </row>
    <row r="4698" spans="1:2" x14ac:dyDescent="0.25">
      <c r="A4698" s="6">
        <v>4693</v>
      </c>
      <c r="B4698" s="6" t="str">
        <f>"201410010120"</f>
        <v>201410010120</v>
      </c>
    </row>
    <row r="4699" spans="1:2" x14ac:dyDescent="0.25">
      <c r="A4699" s="6">
        <v>4694</v>
      </c>
      <c r="B4699" s="6" t="str">
        <f>"201410010183"</f>
        <v>201410010183</v>
      </c>
    </row>
    <row r="4700" spans="1:2" x14ac:dyDescent="0.25">
      <c r="A4700" s="6">
        <v>4695</v>
      </c>
      <c r="B4700" s="6" t="str">
        <f>"201410010323"</f>
        <v>201410010323</v>
      </c>
    </row>
    <row r="4701" spans="1:2" x14ac:dyDescent="0.25">
      <c r="A4701" s="6">
        <v>4696</v>
      </c>
      <c r="B4701" s="6" t="str">
        <f>"201410010397"</f>
        <v>201410010397</v>
      </c>
    </row>
    <row r="4702" spans="1:2" x14ac:dyDescent="0.25">
      <c r="A4702" s="6">
        <v>4697</v>
      </c>
      <c r="B4702" s="6" t="str">
        <f>"201410010724"</f>
        <v>201410010724</v>
      </c>
    </row>
    <row r="4703" spans="1:2" x14ac:dyDescent="0.25">
      <c r="A4703" s="6">
        <v>4698</v>
      </c>
      <c r="B4703" s="6" t="str">
        <f>"201410011175"</f>
        <v>201410011175</v>
      </c>
    </row>
    <row r="4704" spans="1:2" x14ac:dyDescent="0.25">
      <c r="A4704" s="6">
        <v>4699</v>
      </c>
      <c r="B4704" s="6" t="str">
        <f>"201410011379"</f>
        <v>201410011379</v>
      </c>
    </row>
    <row r="4705" spans="1:2" x14ac:dyDescent="0.25">
      <c r="A4705" s="6">
        <v>4700</v>
      </c>
      <c r="B4705" s="6" t="str">
        <f>"201410011743"</f>
        <v>201410011743</v>
      </c>
    </row>
    <row r="4706" spans="1:2" x14ac:dyDescent="0.25">
      <c r="A4706" s="6">
        <v>4701</v>
      </c>
      <c r="B4706" s="6" t="str">
        <f>"201410012181"</f>
        <v>201410012181</v>
      </c>
    </row>
    <row r="4707" spans="1:2" x14ac:dyDescent="0.25">
      <c r="A4707" s="6">
        <v>4702</v>
      </c>
      <c r="B4707" s="6" t="str">
        <f>"201410012198"</f>
        <v>201410012198</v>
      </c>
    </row>
    <row r="4708" spans="1:2" x14ac:dyDescent="0.25">
      <c r="A4708" s="6">
        <v>4703</v>
      </c>
      <c r="B4708" s="6" t="str">
        <f>"201410012742"</f>
        <v>201410012742</v>
      </c>
    </row>
    <row r="4709" spans="1:2" x14ac:dyDescent="0.25">
      <c r="A4709" s="6">
        <v>4704</v>
      </c>
      <c r="B4709" s="6" t="str">
        <f>"201411000082"</f>
        <v>201411000082</v>
      </c>
    </row>
    <row r="4710" spans="1:2" x14ac:dyDescent="0.25">
      <c r="A4710" s="6">
        <v>4705</v>
      </c>
      <c r="B4710" s="6" t="str">
        <f>"201411000161"</f>
        <v>201411000161</v>
      </c>
    </row>
    <row r="4711" spans="1:2" x14ac:dyDescent="0.25">
      <c r="A4711" s="6">
        <v>4706</v>
      </c>
      <c r="B4711" s="6" t="str">
        <f>"201411000265"</f>
        <v>201411000265</v>
      </c>
    </row>
    <row r="4712" spans="1:2" x14ac:dyDescent="0.25">
      <c r="A4712" s="6">
        <v>4707</v>
      </c>
      <c r="B4712" s="6" t="str">
        <f>"201411000283"</f>
        <v>201411000283</v>
      </c>
    </row>
    <row r="4713" spans="1:2" x14ac:dyDescent="0.25">
      <c r="A4713" s="6">
        <v>4708</v>
      </c>
      <c r="B4713" s="6" t="str">
        <f>"201411000462"</f>
        <v>201411000462</v>
      </c>
    </row>
    <row r="4714" spans="1:2" x14ac:dyDescent="0.25">
      <c r="A4714" s="6">
        <v>4709</v>
      </c>
      <c r="B4714" s="6" t="str">
        <f>"201411000535"</f>
        <v>201411000535</v>
      </c>
    </row>
    <row r="4715" spans="1:2" x14ac:dyDescent="0.25">
      <c r="A4715" s="6">
        <v>4710</v>
      </c>
      <c r="B4715" s="6" t="str">
        <f>"201411001193"</f>
        <v>201411001193</v>
      </c>
    </row>
    <row r="4716" spans="1:2" x14ac:dyDescent="0.25">
      <c r="A4716" s="6">
        <v>4711</v>
      </c>
      <c r="B4716" s="6" t="str">
        <f>"201411001216"</f>
        <v>201411001216</v>
      </c>
    </row>
    <row r="4717" spans="1:2" x14ac:dyDescent="0.25">
      <c r="A4717" s="6">
        <v>4712</v>
      </c>
      <c r="B4717" s="6" t="str">
        <f>"201411001250"</f>
        <v>201411001250</v>
      </c>
    </row>
    <row r="4718" spans="1:2" x14ac:dyDescent="0.25">
      <c r="A4718" s="6">
        <v>4713</v>
      </c>
      <c r="B4718" s="6" t="str">
        <f>"201411001331"</f>
        <v>201411001331</v>
      </c>
    </row>
    <row r="4719" spans="1:2" x14ac:dyDescent="0.25">
      <c r="A4719" s="6">
        <v>4714</v>
      </c>
      <c r="B4719" s="6" t="str">
        <f>"201411001477"</f>
        <v>201411001477</v>
      </c>
    </row>
    <row r="4720" spans="1:2" x14ac:dyDescent="0.25">
      <c r="A4720" s="6">
        <v>4715</v>
      </c>
      <c r="B4720" s="6" t="str">
        <f>"201411001536"</f>
        <v>201411001536</v>
      </c>
    </row>
    <row r="4721" spans="1:2" x14ac:dyDescent="0.25">
      <c r="A4721" s="6">
        <v>4716</v>
      </c>
      <c r="B4721" s="6" t="str">
        <f>"201411001800"</f>
        <v>201411001800</v>
      </c>
    </row>
    <row r="4722" spans="1:2" x14ac:dyDescent="0.25">
      <c r="A4722" s="6">
        <v>4717</v>
      </c>
      <c r="B4722" s="6" t="str">
        <f>"201411002056"</f>
        <v>201411002056</v>
      </c>
    </row>
    <row r="4723" spans="1:2" x14ac:dyDescent="0.25">
      <c r="A4723" s="6">
        <v>4718</v>
      </c>
      <c r="B4723" s="6" t="str">
        <f>"201411002222"</f>
        <v>201411002222</v>
      </c>
    </row>
    <row r="4724" spans="1:2" x14ac:dyDescent="0.25">
      <c r="A4724" s="6">
        <v>4719</v>
      </c>
      <c r="B4724" s="6" t="str">
        <f>"201411002361"</f>
        <v>201411002361</v>
      </c>
    </row>
    <row r="4725" spans="1:2" x14ac:dyDescent="0.25">
      <c r="A4725" s="6">
        <v>4720</v>
      </c>
      <c r="B4725" s="6" t="str">
        <f>"201411002497"</f>
        <v>201411002497</v>
      </c>
    </row>
    <row r="4726" spans="1:2" x14ac:dyDescent="0.25">
      <c r="A4726" s="6">
        <v>4721</v>
      </c>
      <c r="B4726" s="6" t="str">
        <f>"201411002517"</f>
        <v>201411002517</v>
      </c>
    </row>
    <row r="4727" spans="1:2" x14ac:dyDescent="0.25">
      <c r="A4727" s="6">
        <v>4722</v>
      </c>
      <c r="B4727" s="6" t="str">
        <f>"201411002710"</f>
        <v>201411002710</v>
      </c>
    </row>
    <row r="4728" spans="1:2" x14ac:dyDescent="0.25">
      <c r="A4728" s="6">
        <v>4723</v>
      </c>
      <c r="B4728" s="6" t="str">
        <f>"201411002741"</f>
        <v>201411002741</v>
      </c>
    </row>
    <row r="4729" spans="1:2" x14ac:dyDescent="0.25">
      <c r="A4729" s="6">
        <v>4724</v>
      </c>
      <c r="B4729" s="6" t="str">
        <f>"201411002810"</f>
        <v>201411002810</v>
      </c>
    </row>
    <row r="4730" spans="1:2" x14ac:dyDescent="0.25">
      <c r="A4730" s="6">
        <v>4725</v>
      </c>
      <c r="B4730" s="6" t="str">
        <f>"201411003447"</f>
        <v>201411003447</v>
      </c>
    </row>
    <row r="4731" spans="1:2" x14ac:dyDescent="0.25">
      <c r="A4731" s="6">
        <v>4726</v>
      </c>
      <c r="B4731" s="6" t="str">
        <f>"201411003488"</f>
        <v>201411003488</v>
      </c>
    </row>
    <row r="4732" spans="1:2" x14ac:dyDescent="0.25">
      <c r="A4732" s="6">
        <v>4727</v>
      </c>
      <c r="B4732" s="6" t="str">
        <f>"201411003524"</f>
        <v>201411003524</v>
      </c>
    </row>
    <row r="4733" spans="1:2" x14ac:dyDescent="0.25">
      <c r="A4733" s="6">
        <v>4728</v>
      </c>
      <c r="B4733" s="6" t="str">
        <f>"201412000064"</f>
        <v>201412000064</v>
      </c>
    </row>
    <row r="4734" spans="1:2" x14ac:dyDescent="0.25">
      <c r="A4734" s="6">
        <v>4729</v>
      </c>
      <c r="B4734" s="6" t="str">
        <f>"201412000291"</f>
        <v>201412000291</v>
      </c>
    </row>
    <row r="4735" spans="1:2" x14ac:dyDescent="0.25">
      <c r="A4735" s="6">
        <v>4730</v>
      </c>
      <c r="B4735" s="6" t="str">
        <f>"201412000355"</f>
        <v>201412000355</v>
      </c>
    </row>
    <row r="4736" spans="1:2" x14ac:dyDescent="0.25">
      <c r="A4736" s="6">
        <v>4731</v>
      </c>
      <c r="B4736" s="6" t="str">
        <f>"201412000391"</f>
        <v>201412000391</v>
      </c>
    </row>
    <row r="4737" spans="1:2" x14ac:dyDescent="0.25">
      <c r="A4737" s="6">
        <v>4732</v>
      </c>
      <c r="B4737" s="6" t="str">
        <f>"201412000404"</f>
        <v>201412000404</v>
      </c>
    </row>
    <row r="4738" spans="1:2" x14ac:dyDescent="0.25">
      <c r="A4738" s="6">
        <v>4733</v>
      </c>
      <c r="B4738" s="6" t="str">
        <f>"201412000594"</f>
        <v>201412000594</v>
      </c>
    </row>
    <row r="4739" spans="1:2" x14ac:dyDescent="0.25">
      <c r="A4739" s="6">
        <v>4734</v>
      </c>
      <c r="B4739" s="6" t="str">
        <f>"201412000833"</f>
        <v>201412000833</v>
      </c>
    </row>
    <row r="4740" spans="1:2" x14ac:dyDescent="0.25">
      <c r="A4740" s="6">
        <v>4735</v>
      </c>
      <c r="B4740" s="6" t="str">
        <f>"201412001046"</f>
        <v>201412001046</v>
      </c>
    </row>
    <row r="4741" spans="1:2" x14ac:dyDescent="0.25">
      <c r="A4741" s="6">
        <v>4736</v>
      </c>
      <c r="B4741" s="6" t="str">
        <f>"201412001129"</f>
        <v>201412001129</v>
      </c>
    </row>
    <row r="4742" spans="1:2" x14ac:dyDescent="0.25">
      <c r="A4742" s="6">
        <v>4737</v>
      </c>
      <c r="B4742" s="6" t="str">
        <f>"201412001133"</f>
        <v>201412001133</v>
      </c>
    </row>
    <row r="4743" spans="1:2" x14ac:dyDescent="0.25">
      <c r="A4743" s="6">
        <v>4738</v>
      </c>
      <c r="B4743" s="6" t="str">
        <f>"201412001376"</f>
        <v>201412001376</v>
      </c>
    </row>
    <row r="4744" spans="1:2" x14ac:dyDescent="0.25">
      <c r="A4744" s="6">
        <v>4739</v>
      </c>
      <c r="B4744" s="6" t="str">
        <f>"201412001416"</f>
        <v>201412001416</v>
      </c>
    </row>
    <row r="4745" spans="1:2" x14ac:dyDescent="0.25">
      <c r="A4745" s="6">
        <v>4740</v>
      </c>
      <c r="B4745" s="6" t="str">
        <f>"201412001420"</f>
        <v>201412001420</v>
      </c>
    </row>
    <row r="4746" spans="1:2" x14ac:dyDescent="0.25">
      <c r="A4746" s="6">
        <v>4741</v>
      </c>
      <c r="B4746" s="6" t="str">
        <f>"201412001711"</f>
        <v>201412001711</v>
      </c>
    </row>
    <row r="4747" spans="1:2" x14ac:dyDescent="0.25">
      <c r="A4747" s="6">
        <v>4742</v>
      </c>
      <c r="B4747" s="6" t="str">
        <f>"201412001718"</f>
        <v>201412001718</v>
      </c>
    </row>
    <row r="4748" spans="1:2" x14ac:dyDescent="0.25">
      <c r="A4748" s="6">
        <v>4743</v>
      </c>
      <c r="B4748" s="6" t="str">
        <f>"201412001882"</f>
        <v>201412001882</v>
      </c>
    </row>
    <row r="4749" spans="1:2" x14ac:dyDescent="0.25">
      <c r="A4749" s="6">
        <v>4744</v>
      </c>
      <c r="B4749" s="6" t="str">
        <f>"201412002048"</f>
        <v>201412002048</v>
      </c>
    </row>
    <row r="4750" spans="1:2" x14ac:dyDescent="0.25">
      <c r="A4750" s="6">
        <v>4745</v>
      </c>
      <c r="B4750" s="6" t="str">
        <f>"201412002078"</f>
        <v>201412002078</v>
      </c>
    </row>
    <row r="4751" spans="1:2" x14ac:dyDescent="0.25">
      <c r="A4751" s="6">
        <v>4746</v>
      </c>
      <c r="B4751" s="6" t="str">
        <f>"201412002136"</f>
        <v>201412002136</v>
      </c>
    </row>
    <row r="4752" spans="1:2" x14ac:dyDescent="0.25">
      <c r="A4752" s="6">
        <v>4747</v>
      </c>
      <c r="B4752" s="6" t="str">
        <f>"201412002300"</f>
        <v>201412002300</v>
      </c>
    </row>
    <row r="4753" spans="1:2" x14ac:dyDescent="0.25">
      <c r="A4753" s="6">
        <v>4748</v>
      </c>
      <c r="B4753" s="6" t="str">
        <f>"201412002351"</f>
        <v>201412002351</v>
      </c>
    </row>
    <row r="4754" spans="1:2" x14ac:dyDescent="0.25">
      <c r="A4754" s="6">
        <v>4749</v>
      </c>
      <c r="B4754" s="6" t="str">
        <f>"201412002638"</f>
        <v>201412002638</v>
      </c>
    </row>
    <row r="4755" spans="1:2" x14ac:dyDescent="0.25">
      <c r="A4755" s="6">
        <v>4750</v>
      </c>
      <c r="B4755" s="6" t="str">
        <f>"201412002730"</f>
        <v>201412002730</v>
      </c>
    </row>
    <row r="4756" spans="1:2" x14ac:dyDescent="0.25">
      <c r="A4756" s="6">
        <v>4751</v>
      </c>
      <c r="B4756" s="6" t="str">
        <f>"201412002743"</f>
        <v>201412002743</v>
      </c>
    </row>
    <row r="4757" spans="1:2" x14ac:dyDescent="0.25">
      <c r="A4757" s="6">
        <v>4752</v>
      </c>
      <c r="B4757" s="6" t="str">
        <f>"201412002954"</f>
        <v>201412002954</v>
      </c>
    </row>
    <row r="4758" spans="1:2" x14ac:dyDescent="0.25">
      <c r="A4758" s="6">
        <v>4753</v>
      </c>
      <c r="B4758" s="6" t="str">
        <f>"201412003302"</f>
        <v>201412003302</v>
      </c>
    </row>
    <row r="4759" spans="1:2" x14ac:dyDescent="0.25">
      <c r="A4759" s="6">
        <v>4754</v>
      </c>
      <c r="B4759" s="6" t="str">
        <f>"201412003437"</f>
        <v>201412003437</v>
      </c>
    </row>
    <row r="4760" spans="1:2" x14ac:dyDescent="0.25">
      <c r="A4760" s="6">
        <v>4755</v>
      </c>
      <c r="B4760" s="6" t="str">
        <f>"201412003998"</f>
        <v>201412003998</v>
      </c>
    </row>
    <row r="4761" spans="1:2" x14ac:dyDescent="0.25">
      <c r="A4761" s="6">
        <v>4756</v>
      </c>
      <c r="B4761" s="6" t="str">
        <f>"201412004044"</f>
        <v>201412004044</v>
      </c>
    </row>
    <row r="4762" spans="1:2" x14ac:dyDescent="0.25">
      <c r="A4762" s="6">
        <v>4757</v>
      </c>
      <c r="B4762" s="6" t="str">
        <f>"201412004121"</f>
        <v>201412004121</v>
      </c>
    </row>
    <row r="4763" spans="1:2" x14ac:dyDescent="0.25">
      <c r="A4763" s="6">
        <v>4758</v>
      </c>
      <c r="B4763" s="6" t="str">
        <f>"201412004318"</f>
        <v>201412004318</v>
      </c>
    </row>
    <row r="4764" spans="1:2" x14ac:dyDescent="0.25">
      <c r="A4764" s="6">
        <v>4759</v>
      </c>
      <c r="B4764" s="6" t="str">
        <f>"201412004334"</f>
        <v>201412004334</v>
      </c>
    </row>
    <row r="4765" spans="1:2" x14ac:dyDescent="0.25">
      <c r="A4765" s="6">
        <v>4760</v>
      </c>
      <c r="B4765" s="6" t="str">
        <f>"201412004459"</f>
        <v>201412004459</v>
      </c>
    </row>
    <row r="4766" spans="1:2" x14ac:dyDescent="0.25">
      <c r="A4766" s="6">
        <v>4761</v>
      </c>
      <c r="B4766" s="6" t="str">
        <f>"201412004706"</f>
        <v>201412004706</v>
      </c>
    </row>
    <row r="4767" spans="1:2" x14ac:dyDescent="0.25">
      <c r="A4767" s="6">
        <v>4762</v>
      </c>
      <c r="B4767" s="6" t="str">
        <f>"201412004811"</f>
        <v>201412004811</v>
      </c>
    </row>
    <row r="4768" spans="1:2" x14ac:dyDescent="0.25">
      <c r="A4768" s="6">
        <v>4763</v>
      </c>
      <c r="B4768" s="6" t="str">
        <f>"201412005152"</f>
        <v>201412005152</v>
      </c>
    </row>
    <row r="4769" spans="1:2" x14ac:dyDescent="0.25">
      <c r="A4769" s="6">
        <v>4764</v>
      </c>
      <c r="B4769" s="6" t="str">
        <f>"201412005221"</f>
        <v>201412005221</v>
      </c>
    </row>
    <row r="4770" spans="1:2" x14ac:dyDescent="0.25">
      <c r="A4770" s="6">
        <v>4765</v>
      </c>
      <c r="B4770" s="6" t="str">
        <f>"201412005229"</f>
        <v>201412005229</v>
      </c>
    </row>
    <row r="4771" spans="1:2" x14ac:dyDescent="0.25">
      <c r="A4771" s="6">
        <v>4766</v>
      </c>
      <c r="B4771" s="6" t="str">
        <f>"201412005254"</f>
        <v>201412005254</v>
      </c>
    </row>
    <row r="4772" spans="1:2" x14ac:dyDescent="0.25">
      <c r="A4772" s="6">
        <v>4767</v>
      </c>
      <c r="B4772" s="6" t="str">
        <f>"201412005295"</f>
        <v>201412005295</v>
      </c>
    </row>
    <row r="4773" spans="1:2" x14ac:dyDescent="0.25">
      <c r="A4773" s="6">
        <v>4768</v>
      </c>
      <c r="B4773" s="6" t="str">
        <f>"201412005490"</f>
        <v>201412005490</v>
      </c>
    </row>
    <row r="4774" spans="1:2" x14ac:dyDescent="0.25">
      <c r="A4774" s="6">
        <v>4769</v>
      </c>
      <c r="B4774" s="6" t="str">
        <f>"201412005500"</f>
        <v>201412005500</v>
      </c>
    </row>
    <row r="4775" spans="1:2" x14ac:dyDescent="0.25">
      <c r="A4775" s="6">
        <v>4770</v>
      </c>
      <c r="B4775" s="6" t="str">
        <f>"201412005505"</f>
        <v>201412005505</v>
      </c>
    </row>
    <row r="4776" spans="1:2" x14ac:dyDescent="0.25">
      <c r="A4776" s="6">
        <v>4771</v>
      </c>
      <c r="B4776" s="6" t="str">
        <f>"201412005539"</f>
        <v>201412005539</v>
      </c>
    </row>
    <row r="4777" spans="1:2" x14ac:dyDescent="0.25">
      <c r="A4777" s="6">
        <v>4772</v>
      </c>
      <c r="B4777" s="6" t="str">
        <f>"201412005559"</f>
        <v>201412005559</v>
      </c>
    </row>
    <row r="4778" spans="1:2" x14ac:dyDescent="0.25">
      <c r="A4778" s="6">
        <v>4773</v>
      </c>
      <c r="B4778" s="6" t="str">
        <f>"201412005700"</f>
        <v>201412005700</v>
      </c>
    </row>
    <row r="4779" spans="1:2" x14ac:dyDescent="0.25">
      <c r="A4779" s="6">
        <v>4774</v>
      </c>
      <c r="B4779" s="6" t="str">
        <f>"201412005729"</f>
        <v>201412005729</v>
      </c>
    </row>
    <row r="4780" spans="1:2" x14ac:dyDescent="0.25">
      <c r="A4780" s="6">
        <v>4775</v>
      </c>
      <c r="B4780" s="6" t="str">
        <f>"201412005742"</f>
        <v>201412005742</v>
      </c>
    </row>
    <row r="4781" spans="1:2" x14ac:dyDescent="0.25">
      <c r="A4781" s="6">
        <v>4776</v>
      </c>
      <c r="B4781" s="6" t="str">
        <f>"201412006012"</f>
        <v>201412006012</v>
      </c>
    </row>
    <row r="4782" spans="1:2" x14ac:dyDescent="0.25">
      <c r="A4782" s="6">
        <v>4777</v>
      </c>
      <c r="B4782" s="6" t="str">
        <f>"201412006082"</f>
        <v>201412006082</v>
      </c>
    </row>
    <row r="4783" spans="1:2" x14ac:dyDescent="0.25">
      <c r="A4783" s="6">
        <v>4778</v>
      </c>
      <c r="B4783" s="6" t="str">
        <f>"201412006247"</f>
        <v>201412006247</v>
      </c>
    </row>
    <row r="4784" spans="1:2" x14ac:dyDescent="0.25">
      <c r="A4784" s="6">
        <v>4779</v>
      </c>
      <c r="B4784" s="6" t="str">
        <f>"201412006385"</f>
        <v>201412006385</v>
      </c>
    </row>
    <row r="4785" spans="1:2" x14ac:dyDescent="0.25">
      <c r="A4785" s="6">
        <v>4780</v>
      </c>
      <c r="B4785" s="6" t="str">
        <f>"201412006507"</f>
        <v>201412006507</v>
      </c>
    </row>
    <row r="4786" spans="1:2" x14ac:dyDescent="0.25">
      <c r="A4786" s="6">
        <v>4781</v>
      </c>
      <c r="B4786" s="6" t="str">
        <f>"201412006518"</f>
        <v>201412006518</v>
      </c>
    </row>
    <row r="4787" spans="1:2" x14ac:dyDescent="0.25">
      <c r="A4787" s="6">
        <v>4782</v>
      </c>
      <c r="B4787" s="6" t="str">
        <f>"201412006661"</f>
        <v>201412006661</v>
      </c>
    </row>
    <row r="4788" spans="1:2" x14ac:dyDescent="0.25">
      <c r="A4788" s="6">
        <v>4783</v>
      </c>
      <c r="B4788" s="6" t="str">
        <f>"201412006736"</f>
        <v>201412006736</v>
      </c>
    </row>
    <row r="4789" spans="1:2" x14ac:dyDescent="0.25">
      <c r="A4789" s="6">
        <v>4784</v>
      </c>
      <c r="B4789" s="6" t="str">
        <f>"201412006882"</f>
        <v>201412006882</v>
      </c>
    </row>
    <row r="4790" spans="1:2" x14ac:dyDescent="0.25">
      <c r="A4790" s="6">
        <v>4785</v>
      </c>
      <c r="B4790" s="6" t="str">
        <f>"201412006936"</f>
        <v>201412006936</v>
      </c>
    </row>
    <row r="4791" spans="1:2" x14ac:dyDescent="0.25">
      <c r="A4791" s="6">
        <v>4786</v>
      </c>
      <c r="B4791" s="6" t="str">
        <f>"201412007029"</f>
        <v>201412007029</v>
      </c>
    </row>
    <row r="4792" spans="1:2" x14ac:dyDescent="0.25">
      <c r="A4792" s="6">
        <v>4787</v>
      </c>
      <c r="B4792" s="6" t="str">
        <f>"201412007246"</f>
        <v>201412007246</v>
      </c>
    </row>
    <row r="4793" spans="1:2" x14ac:dyDescent="0.25">
      <c r="A4793" s="6">
        <v>4788</v>
      </c>
      <c r="B4793" s="6" t="str">
        <f>"201412007317"</f>
        <v>201412007317</v>
      </c>
    </row>
    <row r="4794" spans="1:2" x14ac:dyDescent="0.25">
      <c r="A4794" s="6">
        <v>4789</v>
      </c>
      <c r="B4794" s="6" t="str">
        <f>"201501000024"</f>
        <v>201501000024</v>
      </c>
    </row>
    <row r="4795" spans="1:2" x14ac:dyDescent="0.25">
      <c r="A4795" s="6">
        <v>4790</v>
      </c>
      <c r="B4795" s="6" t="str">
        <f>"201501000303"</f>
        <v>201501000303</v>
      </c>
    </row>
    <row r="4796" spans="1:2" x14ac:dyDescent="0.25">
      <c r="A4796" s="6">
        <v>4791</v>
      </c>
      <c r="B4796" s="6" t="str">
        <f>"201501000313"</f>
        <v>201501000313</v>
      </c>
    </row>
    <row r="4797" spans="1:2" x14ac:dyDescent="0.25">
      <c r="A4797" s="6">
        <v>4792</v>
      </c>
      <c r="B4797" s="6" t="str">
        <f>"201501000335"</f>
        <v>201501000335</v>
      </c>
    </row>
    <row r="4798" spans="1:2" x14ac:dyDescent="0.25">
      <c r="A4798" s="6">
        <v>4793</v>
      </c>
      <c r="B4798" s="6" t="str">
        <f>"201501000378"</f>
        <v>201501000378</v>
      </c>
    </row>
    <row r="4799" spans="1:2" x14ac:dyDescent="0.25">
      <c r="A4799" s="6">
        <v>4794</v>
      </c>
      <c r="B4799" s="6" t="str">
        <f>"201501000478"</f>
        <v>201501000478</v>
      </c>
    </row>
    <row r="4800" spans="1:2" x14ac:dyDescent="0.25">
      <c r="A4800" s="6">
        <v>4795</v>
      </c>
      <c r="B4800" s="6" t="str">
        <f>"201501000517"</f>
        <v>201501000517</v>
      </c>
    </row>
    <row r="4801" spans="1:2" x14ac:dyDescent="0.25">
      <c r="A4801" s="6">
        <v>4796</v>
      </c>
      <c r="B4801" s="6" t="str">
        <f>"201502000755"</f>
        <v>201502000755</v>
      </c>
    </row>
    <row r="4802" spans="1:2" x14ac:dyDescent="0.25">
      <c r="A4802" s="6">
        <v>4797</v>
      </c>
      <c r="B4802" s="6" t="str">
        <f>"201502000915"</f>
        <v>201502000915</v>
      </c>
    </row>
    <row r="4803" spans="1:2" x14ac:dyDescent="0.25">
      <c r="A4803" s="6">
        <v>4798</v>
      </c>
      <c r="B4803" s="6" t="str">
        <f>"201502001002"</f>
        <v>201502001002</v>
      </c>
    </row>
    <row r="4804" spans="1:2" x14ac:dyDescent="0.25">
      <c r="A4804" s="6">
        <v>4799</v>
      </c>
      <c r="B4804" s="6" t="str">
        <f>"201502001108"</f>
        <v>201502001108</v>
      </c>
    </row>
    <row r="4805" spans="1:2" x14ac:dyDescent="0.25">
      <c r="A4805" s="6">
        <v>4800</v>
      </c>
      <c r="B4805" s="6" t="str">
        <f>"201502001210"</f>
        <v>201502001210</v>
      </c>
    </row>
    <row r="4806" spans="1:2" x14ac:dyDescent="0.25">
      <c r="A4806" s="6">
        <v>4801</v>
      </c>
      <c r="B4806" s="6" t="str">
        <f>"201502001238"</f>
        <v>201502001238</v>
      </c>
    </row>
    <row r="4807" spans="1:2" x14ac:dyDescent="0.25">
      <c r="A4807" s="6">
        <v>4802</v>
      </c>
      <c r="B4807" s="6" t="str">
        <f>"201502001274"</f>
        <v>201502001274</v>
      </c>
    </row>
    <row r="4808" spans="1:2" x14ac:dyDescent="0.25">
      <c r="A4808" s="6">
        <v>4803</v>
      </c>
      <c r="B4808" s="6" t="str">
        <f>"201502001386"</f>
        <v>201502001386</v>
      </c>
    </row>
    <row r="4809" spans="1:2" x14ac:dyDescent="0.25">
      <c r="A4809" s="6">
        <v>4804</v>
      </c>
      <c r="B4809" s="6" t="str">
        <f>"201502001583"</f>
        <v>201502001583</v>
      </c>
    </row>
    <row r="4810" spans="1:2" x14ac:dyDescent="0.25">
      <c r="A4810" s="6">
        <v>4805</v>
      </c>
      <c r="B4810" s="6" t="str">
        <f>"201502001589"</f>
        <v>201502001589</v>
      </c>
    </row>
    <row r="4811" spans="1:2" x14ac:dyDescent="0.25">
      <c r="A4811" s="6">
        <v>4806</v>
      </c>
      <c r="B4811" s="6" t="str">
        <f>"201502001845"</f>
        <v>201502001845</v>
      </c>
    </row>
    <row r="4812" spans="1:2" x14ac:dyDescent="0.25">
      <c r="A4812" s="6">
        <v>4807</v>
      </c>
      <c r="B4812" s="6" t="str">
        <f>"201502002013"</f>
        <v>201502002013</v>
      </c>
    </row>
    <row r="4813" spans="1:2" x14ac:dyDescent="0.25">
      <c r="A4813" s="6">
        <v>4808</v>
      </c>
      <c r="B4813" s="6" t="str">
        <f>"201502002455"</f>
        <v>201502002455</v>
      </c>
    </row>
    <row r="4814" spans="1:2" x14ac:dyDescent="0.25">
      <c r="A4814" s="6">
        <v>4809</v>
      </c>
      <c r="B4814" s="6" t="str">
        <f>"201502002624"</f>
        <v>201502002624</v>
      </c>
    </row>
    <row r="4815" spans="1:2" x14ac:dyDescent="0.25">
      <c r="A4815" s="6">
        <v>4810</v>
      </c>
      <c r="B4815" s="6" t="str">
        <f>"201502002864"</f>
        <v>201502002864</v>
      </c>
    </row>
    <row r="4816" spans="1:2" x14ac:dyDescent="0.25">
      <c r="A4816" s="6">
        <v>4811</v>
      </c>
      <c r="B4816" s="6" t="str">
        <f>"201502002911"</f>
        <v>201502002911</v>
      </c>
    </row>
    <row r="4817" spans="1:2" x14ac:dyDescent="0.25">
      <c r="A4817" s="6">
        <v>4812</v>
      </c>
      <c r="B4817" s="6" t="str">
        <f>"201502003223"</f>
        <v>201502003223</v>
      </c>
    </row>
    <row r="4818" spans="1:2" x14ac:dyDescent="0.25">
      <c r="A4818" s="6">
        <v>4813</v>
      </c>
      <c r="B4818" s="6" t="str">
        <f>"201502003224"</f>
        <v>201502003224</v>
      </c>
    </row>
    <row r="4819" spans="1:2" x14ac:dyDescent="0.25">
      <c r="A4819" s="6">
        <v>4814</v>
      </c>
      <c r="B4819" s="6" t="str">
        <f>"201502003319"</f>
        <v>201502003319</v>
      </c>
    </row>
    <row r="4820" spans="1:2" x14ac:dyDescent="0.25">
      <c r="A4820" s="6">
        <v>4815</v>
      </c>
      <c r="B4820" s="6" t="str">
        <f>"201502003330"</f>
        <v>201502003330</v>
      </c>
    </row>
    <row r="4821" spans="1:2" x14ac:dyDescent="0.25">
      <c r="A4821" s="6">
        <v>4816</v>
      </c>
      <c r="B4821" s="6" t="str">
        <f>"201502004055"</f>
        <v>201502004055</v>
      </c>
    </row>
    <row r="4822" spans="1:2" x14ac:dyDescent="0.25">
      <c r="A4822" s="6">
        <v>4817</v>
      </c>
      <c r="B4822" s="6" t="str">
        <f>"201502004088"</f>
        <v>201502004088</v>
      </c>
    </row>
    <row r="4823" spans="1:2" x14ac:dyDescent="0.25">
      <c r="A4823" s="6">
        <v>4818</v>
      </c>
      <c r="B4823" s="6" t="str">
        <f>"201503000240"</f>
        <v>201503000240</v>
      </c>
    </row>
    <row r="4824" spans="1:2" x14ac:dyDescent="0.25">
      <c r="A4824" s="6">
        <v>4819</v>
      </c>
      <c r="B4824" s="6" t="str">
        <f>"201503000394"</f>
        <v>201503000394</v>
      </c>
    </row>
    <row r="4825" spans="1:2" x14ac:dyDescent="0.25">
      <c r="A4825" s="6">
        <v>4820</v>
      </c>
      <c r="B4825" s="6" t="str">
        <f>"201504000208"</f>
        <v>201504000208</v>
      </c>
    </row>
    <row r="4826" spans="1:2" x14ac:dyDescent="0.25">
      <c r="A4826" s="6">
        <v>4821</v>
      </c>
      <c r="B4826" s="6" t="str">
        <f>"201504000268"</f>
        <v>201504000268</v>
      </c>
    </row>
    <row r="4827" spans="1:2" x14ac:dyDescent="0.25">
      <c r="A4827" s="6">
        <v>4822</v>
      </c>
      <c r="B4827" s="6" t="str">
        <f>"201504000454"</f>
        <v>201504000454</v>
      </c>
    </row>
    <row r="4828" spans="1:2" x14ac:dyDescent="0.25">
      <c r="A4828" s="6">
        <v>4823</v>
      </c>
      <c r="B4828" s="6" t="str">
        <f>"201504000604"</f>
        <v>201504000604</v>
      </c>
    </row>
    <row r="4829" spans="1:2" x14ac:dyDescent="0.25">
      <c r="A4829" s="6">
        <v>4824</v>
      </c>
      <c r="B4829" s="6" t="str">
        <f>"201504000658"</f>
        <v>201504000658</v>
      </c>
    </row>
    <row r="4830" spans="1:2" x14ac:dyDescent="0.25">
      <c r="A4830" s="6">
        <v>4825</v>
      </c>
      <c r="B4830" s="6" t="str">
        <f>"201504001032"</f>
        <v>201504001032</v>
      </c>
    </row>
    <row r="4831" spans="1:2" x14ac:dyDescent="0.25">
      <c r="A4831" s="6">
        <v>4826</v>
      </c>
      <c r="B4831" s="6" t="str">
        <f>"201504001075"</f>
        <v>201504001075</v>
      </c>
    </row>
    <row r="4832" spans="1:2" x14ac:dyDescent="0.25">
      <c r="A4832" s="6">
        <v>4827</v>
      </c>
      <c r="B4832" s="6" t="str">
        <f>"201504001175"</f>
        <v>201504001175</v>
      </c>
    </row>
    <row r="4833" spans="1:2" x14ac:dyDescent="0.25">
      <c r="A4833" s="6">
        <v>4828</v>
      </c>
      <c r="B4833" s="6" t="str">
        <f>"201504001247"</f>
        <v>201504001247</v>
      </c>
    </row>
    <row r="4834" spans="1:2" x14ac:dyDescent="0.25">
      <c r="A4834" s="6">
        <v>4829</v>
      </c>
      <c r="B4834" s="6" t="str">
        <f>"201504001290"</f>
        <v>201504001290</v>
      </c>
    </row>
    <row r="4835" spans="1:2" x14ac:dyDescent="0.25">
      <c r="A4835" s="6">
        <v>4830</v>
      </c>
      <c r="B4835" s="6" t="str">
        <f>"201504001465"</f>
        <v>201504001465</v>
      </c>
    </row>
    <row r="4836" spans="1:2" x14ac:dyDescent="0.25">
      <c r="A4836" s="6">
        <v>4831</v>
      </c>
      <c r="B4836" s="6" t="str">
        <f>"201504002043"</f>
        <v>201504002043</v>
      </c>
    </row>
    <row r="4837" spans="1:2" x14ac:dyDescent="0.25">
      <c r="A4837" s="6">
        <v>4832</v>
      </c>
      <c r="B4837" s="6" t="str">
        <f>"201504002387"</f>
        <v>201504002387</v>
      </c>
    </row>
    <row r="4838" spans="1:2" x14ac:dyDescent="0.25">
      <c r="A4838" s="6">
        <v>4833</v>
      </c>
      <c r="B4838" s="6" t="str">
        <f>"201504002671"</f>
        <v>201504002671</v>
      </c>
    </row>
    <row r="4839" spans="1:2" x14ac:dyDescent="0.25">
      <c r="A4839" s="6">
        <v>4834</v>
      </c>
      <c r="B4839" s="6" t="str">
        <f>"201504003326"</f>
        <v>201504003326</v>
      </c>
    </row>
    <row r="4840" spans="1:2" x14ac:dyDescent="0.25">
      <c r="A4840" s="6">
        <v>4835</v>
      </c>
      <c r="B4840" s="6" t="str">
        <f>"201504003696"</f>
        <v>201504003696</v>
      </c>
    </row>
    <row r="4841" spans="1:2" x14ac:dyDescent="0.25">
      <c r="A4841" s="6">
        <v>4836</v>
      </c>
      <c r="B4841" s="6" t="str">
        <f>"201504003707"</f>
        <v>201504003707</v>
      </c>
    </row>
    <row r="4842" spans="1:2" x14ac:dyDescent="0.25">
      <c r="A4842" s="6">
        <v>4837</v>
      </c>
      <c r="B4842" s="6" t="str">
        <f>"201504004916"</f>
        <v>201504004916</v>
      </c>
    </row>
    <row r="4843" spans="1:2" x14ac:dyDescent="0.25">
      <c r="A4843" s="6">
        <v>4838</v>
      </c>
      <c r="B4843" s="6" t="str">
        <f>"201504005329"</f>
        <v>201504005329</v>
      </c>
    </row>
    <row r="4844" spans="1:2" x14ac:dyDescent="0.25">
      <c r="A4844" s="6">
        <v>4839</v>
      </c>
      <c r="B4844" s="6" t="str">
        <f>"201505000037"</f>
        <v>201505000037</v>
      </c>
    </row>
    <row r="4845" spans="1:2" x14ac:dyDescent="0.25">
      <c r="A4845" s="6">
        <v>4840</v>
      </c>
      <c r="B4845" s="6" t="str">
        <f>"201505000117"</f>
        <v>201505000117</v>
      </c>
    </row>
    <row r="4846" spans="1:2" x14ac:dyDescent="0.25">
      <c r="A4846" s="6">
        <v>4841</v>
      </c>
      <c r="B4846" s="6" t="str">
        <f>"201506000263"</f>
        <v>201506000263</v>
      </c>
    </row>
    <row r="4847" spans="1:2" x14ac:dyDescent="0.25">
      <c r="A4847" s="6">
        <v>4842</v>
      </c>
      <c r="B4847" s="6" t="str">
        <f>"201506000415"</f>
        <v>201506000415</v>
      </c>
    </row>
    <row r="4848" spans="1:2" x14ac:dyDescent="0.25">
      <c r="A4848" s="6">
        <v>4843</v>
      </c>
      <c r="B4848" s="6" t="str">
        <f>"201506000419"</f>
        <v>201506000419</v>
      </c>
    </row>
    <row r="4849" spans="1:2" x14ac:dyDescent="0.25">
      <c r="A4849" s="6">
        <v>4844</v>
      </c>
      <c r="B4849" s="6" t="str">
        <f>"201506001281"</f>
        <v>201506001281</v>
      </c>
    </row>
    <row r="4850" spans="1:2" x14ac:dyDescent="0.25">
      <c r="A4850" s="6">
        <v>4845</v>
      </c>
      <c r="B4850" s="6" t="str">
        <f>"201506001331"</f>
        <v>201506001331</v>
      </c>
    </row>
    <row r="4851" spans="1:2" x14ac:dyDescent="0.25">
      <c r="A4851" s="6">
        <v>4846</v>
      </c>
      <c r="B4851" s="6" t="str">
        <f>"201506001435"</f>
        <v>201506001435</v>
      </c>
    </row>
    <row r="4852" spans="1:2" x14ac:dyDescent="0.25">
      <c r="A4852" s="6">
        <v>4847</v>
      </c>
      <c r="B4852" s="6" t="str">
        <f>"201506002055"</f>
        <v>201506002055</v>
      </c>
    </row>
    <row r="4853" spans="1:2" x14ac:dyDescent="0.25">
      <c r="A4853" s="6">
        <v>4848</v>
      </c>
      <c r="B4853" s="6" t="str">
        <f>"201506002663"</f>
        <v>201506002663</v>
      </c>
    </row>
    <row r="4854" spans="1:2" x14ac:dyDescent="0.25">
      <c r="A4854" s="6">
        <v>4849</v>
      </c>
      <c r="B4854" s="6" t="str">
        <f>"201506003597"</f>
        <v>201506003597</v>
      </c>
    </row>
    <row r="4855" spans="1:2" x14ac:dyDescent="0.25">
      <c r="A4855" s="6">
        <v>4850</v>
      </c>
      <c r="B4855" s="6" t="str">
        <f>"201506004149"</f>
        <v>201506004149</v>
      </c>
    </row>
    <row r="4856" spans="1:2" x14ac:dyDescent="0.25">
      <c r="A4856" s="6">
        <v>4851</v>
      </c>
      <c r="B4856" s="6" t="str">
        <f>"201506004289"</f>
        <v>201506004289</v>
      </c>
    </row>
    <row r="4857" spans="1:2" x14ac:dyDescent="0.25">
      <c r="A4857" s="6">
        <v>4852</v>
      </c>
      <c r="B4857" s="6" t="str">
        <f>"201506004292"</f>
        <v>201506004292</v>
      </c>
    </row>
    <row r="4858" spans="1:2" x14ac:dyDescent="0.25">
      <c r="A4858" s="6">
        <v>4853</v>
      </c>
      <c r="B4858" s="6" t="str">
        <f>"201506004490"</f>
        <v>201506004490</v>
      </c>
    </row>
    <row r="4859" spans="1:2" x14ac:dyDescent="0.25">
      <c r="A4859" s="6">
        <v>4854</v>
      </c>
      <c r="B4859" s="6" t="str">
        <f>"201506004555"</f>
        <v>201506004555</v>
      </c>
    </row>
    <row r="4860" spans="1:2" x14ac:dyDescent="0.25">
      <c r="A4860" s="6">
        <v>4855</v>
      </c>
      <c r="B4860" s="6" t="str">
        <f>"201507000053"</f>
        <v>201507000053</v>
      </c>
    </row>
    <row r="4861" spans="1:2" x14ac:dyDescent="0.25">
      <c r="A4861" s="6">
        <v>4856</v>
      </c>
      <c r="B4861" s="6" t="str">
        <f>"201507000057"</f>
        <v>201507000057</v>
      </c>
    </row>
    <row r="4862" spans="1:2" x14ac:dyDescent="0.25">
      <c r="A4862" s="6">
        <v>4857</v>
      </c>
      <c r="B4862" s="6" t="str">
        <f>"201507000059"</f>
        <v>201507000059</v>
      </c>
    </row>
    <row r="4863" spans="1:2" x14ac:dyDescent="0.25">
      <c r="A4863" s="6">
        <v>4858</v>
      </c>
      <c r="B4863" s="6" t="str">
        <f>"201507000123"</f>
        <v>201507000123</v>
      </c>
    </row>
    <row r="4864" spans="1:2" x14ac:dyDescent="0.25">
      <c r="A4864" s="6">
        <v>4859</v>
      </c>
      <c r="B4864" s="6" t="str">
        <f>"201507000142"</f>
        <v>201507000142</v>
      </c>
    </row>
    <row r="4865" spans="1:2" x14ac:dyDescent="0.25">
      <c r="A4865" s="6">
        <v>4860</v>
      </c>
      <c r="B4865" s="6" t="str">
        <f>"201507000184"</f>
        <v>201507000184</v>
      </c>
    </row>
    <row r="4866" spans="1:2" x14ac:dyDescent="0.25">
      <c r="A4866" s="6">
        <v>4861</v>
      </c>
      <c r="B4866" s="6" t="str">
        <f>"201507000248"</f>
        <v>201507000248</v>
      </c>
    </row>
    <row r="4867" spans="1:2" x14ac:dyDescent="0.25">
      <c r="A4867" s="6">
        <v>4862</v>
      </c>
      <c r="B4867" s="6" t="str">
        <f>"201507000446"</f>
        <v>201507000446</v>
      </c>
    </row>
    <row r="4868" spans="1:2" x14ac:dyDescent="0.25">
      <c r="A4868" s="6">
        <v>4863</v>
      </c>
      <c r="B4868" s="6" t="str">
        <f>"201507000507"</f>
        <v>201507000507</v>
      </c>
    </row>
    <row r="4869" spans="1:2" x14ac:dyDescent="0.25">
      <c r="A4869" s="6">
        <v>4864</v>
      </c>
      <c r="B4869" s="6" t="str">
        <f>"201507000511"</f>
        <v>201507000511</v>
      </c>
    </row>
    <row r="4870" spans="1:2" x14ac:dyDescent="0.25">
      <c r="A4870" s="6">
        <v>4865</v>
      </c>
      <c r="B4870" s="6" t="str">
        <f>"201507000585"</f>
        <v>201507000585</v>
      </c>
    </row>
    <row r="4871" spans="1:2" x14ac:dyDescent="0.25">
      <c r="A4871" s="6">
        <v>4866</v>
      </c>
      <c r="B4871" s="6" t="str">
        <f>"201507000626"</f>
        <v>201507000626</v>
      </c>
    </row>
    <row r="4872" spans="1:2" x14ac:dyDescent="0.25">
      <c r="A4872" s="6">
        <v>4867</v>
      </c>
      <c r="B4872" s="6" t="str">
        <f>"201507000682"</f>
        <v>201507000682</v>
      </c>
    </row>
    <row r="4873" spans="1:2" x14ac:dyDescent="0.25">
      <c r="A4873" s="6">
        <v>4868</v>
      </c>
      <c r="B4873" s="6" t="str">
        <f>"201507000800"</f>
        <v>201507000800</v>
      </c>
    </row>
    <row r="4874" spans="1:2" x14ac:dyDescent="0.25">
      <c r="A4874" s="6">
        <v>4869</v>
      </c>
      <c r="B4874" s="6" t="str">
        <f>"201507000807"</f>
        <v>201507000807</v>
      </c>
    </row>
    <row r="4875" spans="1:2" x14ac:dyDescent="0.25">
      <c r="A4875" s="6">
        <v>4870</v>
      </c>
      <c r="B4875" s="6" t="str">
        <f>"201507000947"</f>
        <v>201507000947</v>
      </c>
    </row>
    <row r="4876" spans="1:2" x14ac:dyDescent="0.25">
      <c r="A4876" s="6">
        <v>4871</v>
      </c>
      <c r="B4876" s="6" t="str">
        <f>"201507000984"</f>
        <v>201507000984</v>
      </c>
    </row>
    <row r="4877" spans="1:2" x14ac:dyDescent="0.25">
      <c r="A4877" s="6">
        <v>4872</v>
      </c>
      <c r="B4877" s="6" t="str">
        <f>"201507000998"</f>
        <v>201507000998</v>
      </c>
    </row>
    <row r="4878" spans="1:2" x14ac:dyDescent="0.25">
      <c r="A4878" s="6">
        <v>4873</v>
      </c>
      <c r="B4878" s="6" t="str">
        <f>"201507001061"</f>
        <v>201507001061</v>
      </c>
    </row>
    <row r="4879" spans="1:2" x14ac:dyDescent="0.25">
      <c r="A4879" s="6">
        <v>4874</v>
      </c>
      <c r="B4879" s="6" t="str">
        <f>"201507001222"</f>
        <v>201507001222</v>
      </c>
    </row>
    <row r="4880" spans="1:2" x14ac:dyDescent="0.25">
      <c r="A4880" s="6">
        <v>4875</v>
      </c>
      <c r="B4880" s="6" t="str">
        <f>"201507001274"</f>
        <v>201507001274</v>
      </c>
    </row>
    <row r="4881" spans="1:2" x14ac:dyDescent="0.25">
      <c r="A4881" s="6">
        <v>4876</v>
      </c>
      <c r="B4881" s="6" t="str">
        <f>"201507001379"</f>
        <v>201507001379</v>
      </c>
    </row>
    <row r="4882" spans="1:2" x14ac:dyDescent="0.25">
      <c r="A4882" s="6">
        <v>4877</v>
      </c>
      <c r="B4882" s="6" t="str">
        <f>"201507001527"</f>
        <v>201507001527</v>
      </c>
    </row>
    <row r="4883" spans="1:2" x14ac:dyDescent="0.25">
      <c r="A4883" s="6">
        <v>4878</v>
      </c>
      <c r="B4883" s="6" t="str">
        <f>"201507001556"</f>
        <v>201507001556</v>
      </c>
    </row>
    <row r="4884" spans="1:2" x14ac:dyDescent="0.25">
      <c r="A4884" s="6">
        <v>4879</v>
      </c>
      <c r="B4884" s="6" t="str">
        <f>"201507001570"</f>
        <v>201507001570</v>
      </c>
    </row>
    <row r="4885" spans="1:2" x14ac:dyDescent="0.25">
      <c r="A4885" s="6">
        <v>4880</v>
      </c>
      <c r="B4885" s="6" t="str">
        <f>"201507001619"</f>
        <v>201507001619</v>
      </c>
    </row>
    <row r="4886" spans="1:2" x14ac:dyDescent="0.25">
      <c r="A4886" s="6">
        <v>4881</v>
      </c>
      <c r="B4886" s="6" t="str">
        <f>"201507001779"</f>
        <v>201507001779</v>
      </c>
    </row>
    <row r="4887" spans="1:2" x14ac:dyDescent="0.25">
      <c r="A4887" s="6">
        <v>4882</v>
      </c>
      <c r="B4887" s="6" t="str">
        <f>"201507001807"</f>
        <v>201507001807</v>
      </c>
    </row>
    <row r="4888" spans="1:2" x14ac:dyDescent="0.25">
      <c r="A4888" s="6">
        <v>4883</v>
      </c>
      <c r="B4888" s="6" t="str">
        <f>"201507001811"</f>
        <v>201507001811</v>
      </c>
    </row>
    <row r="4889" spans="1:2" x14ac:dyDescent="0.25">
      <c r="A4889" s="6">
        <v>4884</v>
      </c>
      <c r="B4889" s="6" t="str">
        <f>"201507001812"</f>
        <v>201507001812</v>
      </c>
    </row>
    <row r="4890" spans="1:2" x14ac:dyDescent="0.25">
      <c r="A4890" s="6">
        <v>4885</v>
      </c>
      <c r="B4890" s="6" t="str">
        <f>"201507001842"</f>
        <v>201507001842</v>
      </c>
    </row>
    <row r="4891" spans="1:2" x14ac:dyDescent="0.25">
      <c r="A4891" s="6">
        <v>4886</v>
      </c>
      <c r="B4891" s="6" t="str">
        <f>"201507002114"</f>
        <v>201507002114</v>
      </c>
    </row>
    <row r="4892" spans="1:2" x14ac:dyDescent="0.25">
      <c r="A4892" s="6">
        <v>4887</v>
      </c>
      <c r="B4892" s="6" t="str">
        <f>"201507002117"</f>
        <v>201507002117</v>
      </c>
    </row>
    <row r="4893" spans="1:2" x14ac:dyDescent="0.25">
      <c r="A4893" s="6">
        <v>4888</v>
      </c>
      <c r="B4893" s="6" t="str">
        <f>"201507002271"</f>
        <v>201507002271</v>
      </c>
    </row>
    <row r="4894" spans="1:2" x14ac:dyDescent="0.25">
      <c r="A4894" s="6">
        <v>4889</v>
      </c>
      <c r="B4894" s="6" t="str">
        <f>"201507002274"</f>
        <v>201507002274</v>
      </c>
    </row>
    <row r="4895" spans="1:2" x14ac:dyDescent="0.25">
      <c r="A4895" s="6">
        <v>4890</v>
      </c>
      <c r="B4895" s="6" t="str">
        <f>"201507002291"</f>
        <v>201507002291</v>
      </c>
    </row>
    <row r="4896" spans="1:2" x14ac:dyDescent="0.25">
      <c r="A4896" s="6">
        <v>4891</v>
      </c>
      <c r="B4896" s="6" t="str">
        <f>"201507002305"</f>
        <v>201507002305</v>
      </c>
    </row>
    <row r="4897" spans="1:2" x14ac:dyDescent="0.25">
      <c r="A4897" s="6">
        <v>4892</v>
      </c>
      <c r="B4897" s="6" t="str">
        <f>"201507002324"</f>
        <v>201507002324</v>
      </c>
    </row>
    <row r="4898" spans="1:2" x14ac:dyDescent="0.25">
      <c r="A4898" s="6">
        <v>4893</v>
      </c>
      <c r="B4898" s="6" t="str">
        <f>"201507002353"</f>
        <v>201507002353</v>
      </c>
    </row>
    <row r="4899" spans="1:2" x14ac:dyDescent="0.25">
      <c r="A4899" s="6">
        <v>4894</v>
      </c>
      <c r="B4899" s="6" t="str">
        <f>"201507002412"</f>
        <v>201507002412</v>
      </c>
    </row>
    <row r="4900" spans="1:2" x14ac:dyDescent="0.25">
      <c r="A4900" s="6">
        <v>4895</v>
      </c>
      <c r="B4900" s="6" t="str">
        <f>"201507002434"</f>
        <v>201507002434</v>
      </c>
    </row>
    <row r="4901" spans="1:2" x14ac:dyDescent="0.25">
      <c r="A4901" s="6">
        <v>4896</v>
      </c>
      <c r="B4901" s="6" t="str">
        <f>"201507002448"</f>
        <v>201507002448</v>
      </c>
    </row>
    <row r="4902" spans="1:2" x14ac:dyDescent="0.25">
      <c r="A4902" s="6">
        <v>4897</v>
      </c>
      <c r="B4902" s="6" t="str">
        <f>"201507002556"</f>
        <v>201507002556</v>
      </c>
    </row>
    <row r="4903" spans="1:2" x14ac:dyDescent="0.25">
      <c r="A4903" s="6">
        <v>4898</v>
      </c>
      <c r="B4903" s="6" t="str">
        <f>"201507002595"</f>
        <v>201507002595</v>
      </c>
    </row>
    <row r="4904" spans="1:2" x14ac:dyDescent="0.25">
      <c r="A4904" s="6">
        <v>4899</v>
      </c>
      <c r="B4904" s="6" t="str">
        <f>"201507002672"</f>
        <v>201507002672</v>
      </c>
    </row>
    <row r="4905" spans="1:2" x14ac:dyDescent="0.25">
      <c r="A4905" s="6">
        <v>4900</v>
      </c>
      <c r="B4905" s="6" t="str">
        <f>"201507002835"</f>
        <v>201507002835</v>
      </c>
    </row>
    <row r="4906" spans="1:2" x14ac:dyDescent="0.25">
      <c r="A4906" s="6">
        <v>4901</v>
      </c>
      <c r="B4906" s="6" t="str">
        <f>"201507002871"</f>
        <v>201507002871</v>
      </c>
    </row>
    <row r="4907" spans="1:2" x14ac:dyDescent="0.25">
      <c r="A4907" s="6">
        <v>4902</v>
      </c>
      <c r="B4907" s="6" t="str">
        <f>"201507003011"</f>
        <v>201507003011</v>
      </c>
    </row>
    <row r="4908" spans="1:2" x14ac:dyDescent="0.25">
      <c r="A4908" s="6">
        <v>4903</v>
      </c>
      <c r="B4908" s="6" t="str">
        <f>"201507003013"</f>
        <v>201507003013</v>
      </c>
    </row>
    <row r="4909" spans="1:2" x14ac:dyDescent="0.25">
      <c r="A4909" s="6">
        <v>4904</v>
      </c>
      <c r="B4909" s="6" t="str">
        <f>"201507003068"</f>
        <v>201507003068</v>
      </c>
    </row>
    <row r="4910" spans="1:2" x14ac:dyDescent="0.25">
      <c r="A4910" s="6">
        <v>4905</v>
      </c>
      <c r="B4910" s="6" t="str">
        <f>"201507003156"</f>
        <v>201507003156</v>
      </c>
    </row>
    <row r="4911" spans="1:2" x14ac:dyDescent="0.25">
      <c r="A4911" s="6">
        <v>4906</v>
      </c>
      <c r="B4911" s="6" t="str">
        <f>"201507003174"</f>
        <v>201507003174</v>
      </c>
    </row>
    <row r="4912" spans="1:2" x14ac:dyDescent="0.25">
      <c r="A4912" s="6">
        <v>4907</v>
      </c>
      <c r="B4912" s="6" t="str">
        <f>"201507003312"</f>
        <v>201507003312</v>
      </c>
    </row>
    <row r="4913" spans="1:2" x14ac:dyDescent="0.25">
      <c r="A4913" s="6">
        <v>4908</v>
      </c>
      <c r="B4913" s="6" t="str">
        <f>"201507003335"</f>
        <v>201507003335</v>
      </c>
    </row>
    <row r="4914" spans="1:2" x14ac:dyDescent="0.25">
      <c r="A4914" s="6">
        <v>4909</v>
      </c>
      <c r="B4914" s="6" t="str">
        <f>"201507003358"</f>
        <v>201507003358</v>
      </c>
    </row>
    <row r="4915" spans="1:2" x14ac:dyDescent="0.25">
      <c r="A4915" s="6">
        <v>4910</v>
      </c>
      <c r="B4915" s="6" t="str">
        <f>"201507003557"</f>
        <v>201507003557</v>
      </c>
    </row>
    <row r="4916" spans="1:2" x14ac:dyDescent="0.25">
      <c r="A4916" s="6">
        <v>4911</v>
      </c>
      <c r="B4916" s="6" t="str">
        <f>"201507003607"</f>
        <v>201507003607</v>
      </c>
    </row>
    <row r="4917" spans="1:2" x14ac:dyDescent="0.25">
      <c r="A4917" s="6">
        <v>4912</v>
      </c>
      <c r="B4917" s="6" t="str">
        <f>"201507003618"</f>
        <v>201507003618</v>
      </c>
    </row>
    <row r="4918" spans="1:2" x14ac:dyDescent="0.25">
      <c r="A4918" s="6">
        <v>4913</v>
      </c>
      <c r="B4918" s="6" t="str">
        <f>"201507003779"</f>
        <v>201507003779</v>
      </c>
    </row>
    <row r="4919" spans="1:2" x14ac:dyDescent="0.25">
      <c r="A4919" s="6">
        <v>4914</v>
      </c>
      <c r="B4919" s="6" t="str">
        <f>"201507003788"</f>
        <v>201507003788</v>
      </c>
    </row>
    <row r="4920" spans="1:2" x14ac:dyDescent="0.25">
      <c r="A4920" s="6">
        <v>4915</v>
      </c>
      <c r="B4920" s="6" t="str">
        <f>"201507003845"</f>
        <v>201507003845</v>
      </c>
    </row>
    <row r="4921" spans="1:2" x14ac:dyDescent="0.25">
      <c r="A4921" s="6">
        <v>4916</v>
      </c>
      <c r="B4921" s="6" t="str">
        <f>"201507003906"</f>
        <v>201507003906</v>
      </c>
    </row>
    <row r="4922" spans="1:2" x14ac:dyDescent="0.25">
      <c r="A4922" s="6">
        <v>4917</v>
      </c>
      <c r="B4922" s="6" t="str">
        <f>"201507003957"</f>
        <v>201507003957</v>
      </c>
    </row>
    <row r="4923" spans="1:2" x14ac:dyDescent="0.25">
      <c r="A4923" s="6">
        <v>4918</v>
      </c>
      <c r="B4923" s="6" t="str">
        <f>"201507003974"</f>
        <v>201507003974</v>
      </c>
    </row>
    <row r="4924" spans="1:2" x14ac:dyDescent="0.25">
      <c r="A4924" s="6">
        <v>4919</v>
      </c>
      <c r="B4924" s="6" t="str">
        <f>"201507004110"</f>
        <v>201507004110</v>
      </c>
    </row>
    <row r="4925" spans="1:2" x14ac:dyDescent="0.25">
      <c r="A4925" s="6">
        <v>4920</v>
      </c>
      <c r="B4925" s="6" t="str">
        <f>"201507004138"</f>
        <v>201507004138</v>
      </c>
    </row>
    <row r="4926" spans="1:2" x14ac:dyDescent="0.25">
      <c r="A4926" s="6">
        <v>4921</v>
      </c>
      <c r="B4926" s="6" t="str">
        <f>"201507004206"</f>
        <v>201507004206</v>
      </c>
    </row>
    <row r="4927" spans="1:2" x14ac:dyDescent="0.25">
      <c r="A4927" s="6">
        <v>4922</v>
      </c>
      <c r="B4927" s="6" t="str">
        <f>"201507004224"</f>
        <v>201507004224</v>
      </c>
    </row>
    <row r="4928" spans="1:2" x14ac:dyDescent="0.25">
      <c r="A4928" s="6">
        <v>4923</v>
      </c>
      <c r="B4928" s="6" t="str">
        <f>"201507004324"</f>
        <v>201507004324</v>
      </c>
    </row>
    <row r="4929" spans="1:2" x14ac:dyDescent="0.25">
      <c r="A4929" s="6">
        <v>4924</v>
      </c>
      <c r="B4929" s="6" t="str">
        <f>"201507004326"</f>
        <v>201507004326</v>
      </c>
    </row>
    <row r="4930" spans="1:2" x14ac:dyDescent="0.25">
      <c r="A4930" s="6">
        <v>4925</v>
      </c>
      <c r="B4930" s="6" t="str">
        <f>"201507004329"</f>
        <v>201507004329</v>
      </c>
    </row>
    <row r="4931" spans="1:2" x14ac:dyDescent="0.25">
      <c r="A4931" s="6">
        <v>4926</v>
      </c>
      <c r="B4931" s="6" t="str">
        <f>"201507004380"</f>
        <v>201507004380</v>
      </c>
    </row>
    <row r="4932" spans="1:2" x14ac:dyDescent="0.25">
      <c r="A4932" s="6">
        <v>4927</v>
      </c>
      <c r="B4932" s="6" t="str">
        <f>"201507004411"</f>
        <v>201507004411</v>
      </c>
    </row>
    <row r="4933" spans="1:2" x14ac:dyDescent="0.25">
      <c r="A4933" s="6">
        <v>4928</v>
      </c>
      <c r="B4933" s="6" t="str">
        <f>"201507004417"</f>
        <v>201507004417</v>
      </c>
    </row>
    <row r="4934" spans="1:2" x14ac:dyDescent="0.25">
      <c r="A4934" s="6">
        <v>4929</v>
      </c>
      <c r="B4934" s="6" t="str">
        <f>"201507004472"</f>
        <v>201507004472</v>
      </c>
    </row>
    <row r="4935" spans="1:2" x14ac:dyDescent="0.25">
      <c r="A4935" s="6">
        <v>4930</v>
      </c>
      <c r="B4935" s="6" t="str">
        <f>"201507004532"</f>
        <v>201507004532</v>
      </c>
    </row>
    <row r="4936" spans="1:2" x14ac:dyDescent="0.25">
      <c r="A4936" s="6">
        <v>4931</v>
      </c>
      <c r="B4936" s="6" t="str">
        <f>"201507004544"</f>
        <v>201507004544</v>
      </c>
    </row>
    <row r="4937" spans="1:2" x14ac:dyDescent="0.25">
      <c r="A4937" s="6">
        <v>4932</v>
      </c>
      <c r="B4937" s="6" t="str">
        <f>"201507004545"</f>
        <v>201507004545</v>
      </c>
    </row>
    <row r="4938" spans="1:2" x14ac:dyDescent="0.25">
      <c r="A4938" s="6">
        <v>4933</v>
      </c>
      <c r="B4938" s="6" t="str">
        <f>"201507004564"</f>
        <v>201507004564</v>
      </c>
    </row>
    <row r="4939" spans="1:2" x14ac:dyDescent="0.25">
      <c r="A4939" s="6">
        <v>4934</v>
      </c>
      <c r="B4939" s="6" t="str">
        <f>"201507004613"</f>
        <v>201507004613</v>
      </c>
    </row>
    <row r="4940" spans="1:2" x14ac:dyDescent="0.25">
      <c r="A4940" s="6">
        <v>4935</v>
      </c>
      <c r="B4940" s="6" t="str">
        <f>"201507004625"</f>
        <v>201507004625</v>
      </c>
    </row>
    <row r="4941" spans="1:2" x14ac:dyDescent="0.25">
      <c r="A4941" s="6">
        <v>4936</v>
      </c>
      <c r="B4941" s="6" t="str">
        <f>"201507004667"</f>
        <v>201507004667</v>
      </c>
    </row>
    <row r="4942" spans="1:2" x14ac:dyDescent="0.25">
      <c r="A4942" s="6">
        <v>4937</v>
      </c>
      <c r="B4942" s="6" t="str">
        <f>"201507004714"</f>
        <v>201507004714</v>
      </c>
    </row>
    <row r="4943" spans="1:2" x14ac:dyDescent="0.25">
      <c r="A4943" s="6">
        <v>4938</v>
      </c>
      <c r="B4943" s="6" t="str">
        <f>"201507004750"</f>
        <v>201507004750</v>
      </c>
    </row>
    <row r="4944" spans="1:2" x14ac:dyDescent="0.25">
      <c r="A4944" s="6">
        <v>4939</v>
      </c>
      <c r="B4944" s="6" t="str">
        <f>"201507004783"</f>
        <v>201507004783</v>
      </c>
    </row>
    <row r="4945" spans="1:2" x14ac:dyDescent="0.25">
      <c r="A4945" s="6">
        <v>4940</v>
      </c>
      <c r="B4945" s="6" t="str">
        <f>"201507004787"</f>
        <v>201507004787</v>
      </c>
    </row>
    <row r="4946" spans="1:2" x14ac:dyDescent="0.25">
      <c r="A4946" s="6">
        <v>4941</v>
      </c>
      <c r="B4946" s="6" t="str">
        <f>"201507004867"</f>
        <v>201507004867</v>
      </c>
    </row>
    <row r="4947" spans="1:2" x14ac:dyDescent="0.25">
      <c r="A4947" s="6">
        <v>4942</v>
      </c>
      <c r="B4947" s="6" t="str">
        <f>"201507004871"</f>
        <v>201507004871</v>
      </c>
    </row>
    <row r="4948" spans="1:2" x14ac:dyDescent="0.25">
      <c r="A4948" s="6">
        <v>4943</v>
      </c>
      <c r="B4948" s="6" t="str">
        <f>"201507004896"</f>
        <v>201507004896</v>
      </c>
    </row>
    <row r="4949" spans="1:2" x14ac:dyDescent="0.25">
      <c r="A4949" s="6">
        <v>4944</v>
      </c>
      <c r="B4949" s="6" t="str">
        <f>"201507004910"</f>
        <v>201507004910</v>
      </c>
    </row>
    <row r="4950" spans="1:2" x14ac:dyDescent="0.25">
      <c r="A4950" s="6">
        <v>4945</v>
      </c>
      <c r="B4950" s="6" t="str">
        <f>"201507004940"</f>
        <v>201507004940</v>
      </c>
    </row>
    <row r="4951" spans="1:2" x14ac:dyDescent="0.25">
      <c r="A4951" s="6">
        <v>4946</v>
      </c>
      <c r="B4951" s="6" t="str">
        <f>"201507004951"</f>
        <v>201507004951</v>
      </c>
    </row>
    <row r="4952" spans="1:2" x14ac:dyDescent="0.25">
      <c r="A4952" s="6">
        <v>4947</v>
      </c>
      <c r="B4952" s="6" t="str">
        <f>"201507005016"</f>
        <v>201507005016</v>
      </c>
    </row>
    <row r="4953" spans="1:2" x14ac:dyDescent="0.25">
      <c r="A4953" s="6">
        <v>4948</v>
      </c>
      <c r="B4953" s="6" t="str">
        <f>"201507005045"</f>
        <v>201507005045</v>
      </c>
    </row>
    <row r="4954" spans="1:2" x14ac:dyDescent="0.25">
      <c r="A4954" s="6">
        <v>4949</v>
      </c>
      <c r="B4954" s="6" t="str">
        <f>"201507005116"</f>
        <v>201507005116</v>
      </c>
    </row>
    <row r="4955" spans="1:2" x14ac:dyDescent="0.25">
      <c r="A4955" s="6">
        <v>4950</v>
      </c>
      <c r="B4955" s="6" t="str">
        <f>"201507005179"</f>
        <v>201507005179</v>
      </c>
    </row>
    <row r="4956" spans="1:2" x14ac:dyDescent="0.25">
      <c r="A4956" s="6">
        <v>4951</v>
      </c>
      <c r="B4956" s="6" t="str">
        <f>"201507005217"</f>
        <v>201507005217</v>
      </c>
    </row>
    <row r="4957" spans="1:2" x14ac:dyDescent="0.25">
      <c r="A4957" s="6">
        <v>4952</v>
      </c>
      <c r="B4957" s="6" t="str">
        <f>"201508000093"</f>
        <v>201508000093</v>
      </c>
    </row>
    <row r="4958" spans="1:2" x14ac:dyDescent="0.25">
      <c r="A4958" s="6">
        <v>4953</v>
      </c>
      <c r="B4958" s="6" t="str">
        <f>"201509000128"</f>
        <v>201509000128</v>
      </c>
    </row>
    <row r="4959" spans="1:2" x14ac:dyDescent="0.25">
      <c r="A4959" s="6">
        <v>4954</v>
      </c>
      <c r="B4959" s="6" t="str">
        <f>"201509000152"</f>
        <v>201509000152</v>
      </c>
    </row>
    <row r="4960" spans="1:2" x14ac:dyDescent="0.25">
      <c r="A4960" s="6">
        <v>4955</v>
      </c>
      <c r="B4960" s="6" t="str">
        <f>"201510000099"</f>
        <v>201510000099</v>
      </c>
    </row>
    <row r="4961" spans="1:2" x14ac:dyDescent="0.25">
      <c r="A4961" s="6">
        <v>4956</v>
      </c>
      <c r="B4961" s="6" t="str">
        <f>"201510000172"</f>
        <v>201510000172</v>
      </c>
    </row>
    <row r="4962" spans="1:2" x14ac:dyDescent="0.25">
      <c r="A4962" s="6">
        <v>4957</v>
      </c>
      <c r="B4962" s="6" t="str">
        <f>"201510000235"</f>
        <v>201510000235</v>
      </c>
    </row>
    <row r="4963" spans="1:2" x14ac:dyDescent="0.25">
      <c r="A4963" s="6">
        <v>4958</v>
      </c>
      <c r="B4963" s="6" t="str">
        <f>"201510000366"</f>
        <v>201510000366</v>
      </c>
    </row>
    <row r="4964" spans="1:2" x14ac:dyDescent="0.25">
      <c r="A4964" s="6">
        <v>4959</v>
      </c>
      <c r="B4964" s="6" t="str">
        <f>"201510000413"</f>
        <v>201510000413</v>
      </c>
    </row>
    <row r="4965" spans="1:2" x14ac:dyDescent="0.25">
      <c r="A4965" s="6">
        <v>4960</v>
      </c>
      <c r="B4965" s="6" t="str">
        <f>"201510000424"</f>
        <v>201510000424</v>
      </c>
    </row>
    <row r="4966" spans="1:2" x14ac:dyDescent="0.25">
      <c r="A4966" s="6">
        <v>4961</v>
      </c>
      <c r="B4966" s="6" t="str">
        <f>"201510000467"</f>
        <v>201510000467</v>
      </c>
    </row>
    <row r="4967" spans="1:2" x14ac:dyDescent="0.25">
      <c r="A4967" s="6">
        <v>4962</v>
      </c>
      <c r="B4967" s="6" t="str">
        <f>"201510000495"</f>
        <v>201510000495</v>
      </c>
    </row>
    <row r="4968" spans="1:2" x14ac:dyDescent="0.25">
      <c r="A4968" s="6">
        <v>4963</v>
      </c>
      <c r="B4968" s="6" t="str">
        <f>"201510000526"</f>
        <v>201510000526</v>
      </c>
    </row>
    <row r="4969" spans="1:2" x14ac:dyDescent="0.25">
      <c r="A4969" s="6">
        <v>4964</v>
      </c>
      <c r="B4969" s="6" t="str">
        <f>"201510000644"</f>
        <v>201510000644</v>
      </c>
    </row>
    <row r="4970" spans="1:2" x14ac:dyDescent="0.25">
      <c r="A4970" s="6">
        <v>4965</v>
      </c>
      <c r="B4970" s="6" t="str">
        <f>"201510000675"</f>
        <v>201510000675</v>
      </c>
    </row>
    <row r="4971" spans="1:2" x14ac:dyDescent="0.25">
      <c r="A4971" s="6">
        <v>4966</v>
      </c>
      <c r="B4971" s="6" t="str">
        <f>"201510000783"</f>
        <v>201510000783</v>
      </c>
    </row>
    <row r="4972" spans="1:2" x14ac:dyDescent="0.25">
      <c r="A4972" s="6">
        <v>4967</v>
      </c>
      <c r="B4972" s="6" t="str">
        <f>"201510000825"</f>
        <v>201510000825</v>
      </c>
    </row>
    <row r="4973" spans="1:2" x14ac:dyDescent="0.25">
      <c r="A4973" s="6">
        <v>4968</v>
      </c>
      <c r="B4973" s="6" t="str">
        <f>"201510000964"</f>
        <v>201510000964</v>
      </c>
    </row>
    <row r="4974" spans="1:2" x14ac:dyDescent="0.25">
      <c r="A4974" s="6">
        <v>4969</v>
      </c>
      <c r="B4974" s="6" t="str">
        <f>"201510001099"</f>
        <v>201510001099</v>
      </c>
    </row>
    <row r="4975" spans="1:2" x14ac:dyDescent="0.25">
      <c r="A4975" s="6">
        <v>4970</v>
      </c>
      <c r="B4975" s="6" t="str">
        <f>"201510001197"</f>
        <v>201510001197</v>
      </c>
    </row>
    <row r="4976" spans="1:2" x14ac:dyDescent="0.25">
      <c r="A4976" s="6">
        <v>4971</v>
      </c>
      <c r="B4976" s="6" t="str">
        <f>"201510001255"</f>
        <v>201510001255</v>
      </c>
    </row>
    <row r="4977" spans="1:2" x14ac:dyDescent="0.25">
      <c r="A4977" s="6">
        <v>4972</v>
      </c>
      <c r="B4977" s="6" t="str">
        <f>"201510001306"</f>
        <v>201510001306</v>
      </c>
    </row>
    <row r="4978" spans="1:2" x14ac:dyDescent="0.25">
      <c r="A4978" s="6">
        <v>4973</v>
      </c>
      <c r="B4978" s="6" t="str">
        <f>"201510001812"</f>
        <v>201510001812</v>
      </c>
    </row>
    <row r="4979" spans="1:2" x14ac:dyDescent="0.25">
      <c r="A4979" s="6">
        <v>4974</v>
      </c>
      <c r="B4979" s="6" t="str">
        <f>"201510001896"</f>
        <v>201510001896</v>
      </c>
    </row>
    <row r="4980" spans="1:2" x14ac:dyDescent="0.25">
      <c r="A4980" s="6">
        <v>4975</v>
      </c>
      <c r="B4980" s="6" t="str">
        <f>"201510002343"</f>
        <v>201510002343</v>
      </c>
    </row>
    <row r="4981" spans="1:2" x14ac:dyDescent="0.25">
      <c r="A4981" s="6">
        <v>4976</v>
      </c>
      <c r="B4981" s="6" t="str">
        <f>"201510002405"</f>
        <v>201510002405</v>
      </c>
    </row>
    <row r="4982" spans="1:2" x14ac:dyDescent="0.25">
      <c r="A4982" s="6">
        <v>4977</v>
      </c>
      <c r="B4982" s="6" t="str">
        <f>"201510002822"</f>
        <v>201510002822</v>
      </c>
    </row>
    <row r="4983" spans="1:2" x14ac:dyDescent="0.25">
      <c r="A4983" s="6">
        <v>4978</v>
      </c>
      <c r="B4983" s="6" t="str">
        <f>"201510003233"</f>
        <v>201510003233</v>
      </c>
    </row>
    <row r="4984" spans="1:2" x14ac:dyDescent="0.25">
      <c r="A4984" s="6">
        <v>4979</v>
      </c>
      <c r="B4984" s="6" t="str">
        <f>"201510003618"</f>
        <v>201510003618</v>
      </c>
    </row>
    <row r="4985" spans="1:2" x14ac:dyDescent="0.25">
      <c r="A4985" s="6">
        <v>4980</v>
      </c>
      <c r="B4985" s="6" t="str">
        <f>"201510003810"</f>
        <v>201510003810</v>
      </c>
    </row>
    <row r="4986" spans="1:2" x14ac:dyDescent="0.25">
      <c r="A4986" s="6">
        <v>4981</v>
      </c>
      <c r="B4986" s="6" t="str">
        <f>"201510004175"</f>
        <v>201510004175</v>
      </c>
    </row>
    <row r="4987" spans="1:2" x14ac:dyDescent="0.25">
      <c r="A4987" s="6">
        <v>4982</v>
      </c>
      <c r="B4987" s="6" t="str">
        <f>"201510004334"</f>
        <v>201510004334</v>
      </c>
    </row>
    <row r="4988" spans="1:2" x14ac:dyDescent="0.25">
      <c r="A4988" s="6">
        <v>4983</v>
      </c>
      <c r="B4988" s="6" t="str">
        <f>"201510004619"</f>
        <v>201510004619</v>
      </c>
    </row>
    <row r="4989" spans="1:2" x14ac:dyDescent="0.25">
      <c r="A4989" s="6">
        <v>4984</v>
      </c>
      <c r="B4989" s="6" t="str">
        <f>"201510004819"</f>
        <v>201510004819</v>
      </c>
    </row>
    <row r="4990" spans="1:2" x14ac:dyDescent="0.25">
      <c r="A4990" s="6">
        <v>4985</v>
      </c>
      <c r="B4990" s="6" t="str">
        <f>"201510004941"</f>
        <v>201510004941</v>
      </c>
    </row>
    <row r="4991" spans="1:2" x14ac:dyDescent="0.25">
      <c r="A4991" s="6">
        <v>4986</v>
      </c>
      <c r="B4991" s="6" t="str">
        <f>"201510005010"</f>
        <v>201510005010</v>
      </c>
    </row>
    <row r="4992" spans="1:2" x14ac:dyDescent="0.25">
      <c r="A4992" s="6">
        <v>4987</v>
      </c>
      <c r="B4992" s="6" t="str">
        <f>"201511004404"</f>
        <v>201511004404</v>
      </c>
    </row>
    <row r="4993" spans="1:2" x14ac:dyDescent="0.25">
      <c r="A4993" s="6">
        <v>4988</v>
      </c>
      <c r="B4993" s="6" t="str">
        <f>"201511004615"</f>
        <v>201511004615</v>
      </c>
    </row>
    <row r="4994" spans="1:2" x14ac:dyDescent="0.25">
      <c r="A4994" s="6">
        <v>4989</v>
      </c>
      <c r="B4994" s="6" t="str">
        <f>"201511004641"</f>
        <v>201511004641</v>
      </c>
    </row>
    <row r="4995" spans="1:2" x14ac:dyDescent="0.25">
      <c r="A4995" s="6">
        <v>4990</v>
      </c>
      <c r="B4995" s="6" t="str">
        <f>"201511004727"</f>
        <v>201511004727</v>
      </c>
    </row>
    <row r="4996" spans="1:2" x14ac:dyDescent="0.25">
      <c r="A4996" s="6">
        <v>4991</v>
      </c>
      <c r="B4996" s="6" t="str">
        <f>"201511004793"</f>
        <v>201511004793</v>
      </c>
    </row>
    <row r="4997" spans="1:2" x14ac:dyDescent="0.25">
      <c r="A4997" s="6">
        <v>4992</v>
      </c>
      <c r="B4997" s="6" t="str">
        <f>"201511004807"</f>
        <v>201511004807</v>
      </c>
    </row>
    <row r="4998" spans="1:2" x14ac:dyDescent="0.25">
      <c r="A4998" s="6">
        <v>4993</v>
      </c>
      <c r="B4998" s="6" t="str">
        <f>"201511004851"</f>
        <v>201511004851</v>
      </c>
    </row>
    <row r="4999" spans="1:2" x14ac:dyDescent="0.25">
      <c r="A4999" s="6">
        <v>4994</v>
      </c>
      <c r="B4999" s="6" t="str">
        <f>"201511005017"</f>
        <v>201511005017</v>
      </c>
    </row>
    <row r="5000" spans="1:2" x14ac:dyDescent="0.25">
      <c r="A5000" s="6">
        <v>4995</v>
      </c>
      <c r="B5000" s="6" t="str">
        <f>"201511005208"</f>
        <v>201511005208</v>
      </c>
    </row>
    <row r="5001" spans="1:2" x14ac:dyDescent="0.25">
      <c r="A5001" s="6">
        <v>4996</v>
      </c>
      <c r="B5001" s="6" t="str">
        <f>"201511005223"</f>
        <v>201511005223</v>
      </c>
    </row>
    <row r="5002" spans="1:2" x14ac:dyDescent="0.25">
      <c r="A5002" s="6">
        <v>4997</v>
      </c>
      <c r="B5002" s="6" t="str">
        <f>"201511005528"</f>
        <v>201511005528</v>
      </c>
    </row>
    <row r="5003" spans="1:2" x14ac:dyDescent="0.25">
      <c r="A5003" s="6">
        <v>4998</v>
      </c>
      <c r="B5003" s="6" t="str">
        <f>"201511005571"</f>
        <v>201511005571</v>
      </c>
    </row>
    <row r="5004" spans="1:2" x14ac:dyDescent="0.25">
      <c r="A5004" s="6">
        <v>4999</v>
      </c>
      <c r="B5004" s="6" t="str">
        <f>"201511005602"</f>
        <v>201511005602</v>
      </c>
    </row>
    <row r="5005" spans="1:2" x14ac:dyDescent="0.25">
      <c r="A5005" s="6">
        <v>5000</v>
      </c>
      <c r="B5005" s="6" t="str">
        <f>"201511005783"</f>
        <v>201511005783</v>
      </c>
    </row>
    <row r="5006" spans="1:2" x14ac:dyDescent="0.25">
      <c r="A5006" s="6">
        <v>5001</v>
      </c>
      <c r="B5006" s="6" t="str">
        <f>"201511006164"</f>
        <v>201511006164</v>
      </c>
    </row>
    <row r="5007" spans="1:2" x14ac:dyDescent="0.25">
      <c r="A5007" s="6">
        <v>5002</v>
      </c>
      <c r="B5007" s="6" t="str">
        <f>"201511006165"</f>
        <v>201511006165</v>
      </c>
    </row>
    <row r="5008" spans="1:2" x14ac:dyDescent="0.25">
      <c r="A5008" s="6">
        <v>5003</v>
      </c>
      <c r="B5008" s="6" t="str">
        <f>"201511006173"</f>
        <v>201511006173</v>
      </c>
    </row>
    <row r="5009" spans="1:2" x14ac:dyDescent="0.25">
      <c r="A5009" s="6">
        <v>5004</v>
      </c>
      <c r="B5009" s="6" t="str">
        <f>"201511006407"</f>
        <v>201511006407</v>
      </c>
    </row>
    <row r="5010" spans="1:2" x14ac:dyDescent="0.25">
      <c r="A5010" s="6">
        <v>5005</v>
      </c>
      <c r="B5010" s="6" t="str">
        <f>"201511006445"</f>
        <v>201511006445</v>
      </c>
    </row>
    <row r="5011" spans="1:2" x14ac:dyDescent="0.25">
      <c r="A5011" s="6">
        <v>5006</v>
      </c>
      <c r="B5011" s="6" t="str">
        <f>"201511006659"</f>
        <v>201511006659</v>
      </c>
    </row>
    <row r="5012" spans="1:2" x14ac:dyDescent="0.25">
      <c r="A5012" s="6">
        <v>5007</v>
      </c>
      <c r="B5012" s="6" t="str">
        <f>"201511006672"</f>
        <v>201511006672</v>
      </c>
    </row>
    <row r="5013" spans="1:2" x14ac:dyDescent="0.25">
      <c r="A5013" s="6">
        <v>5008</v>
      </c>
      <c r="B5013" s="6" t="str">
        <f>"201511006693"</f>
        <v>201511006693</v>
      </c>
    </row>
    <row r="5014" spans="1:2" x14ac:dyDescent="0.25">
      <c r="A5014" s="6">
        <v>5009</v>
      </c>
      <c r="B5014" s="6" t="str">
        <f>"201511006707"</f>
        <v>201511006707</v>
      </c>
    </row>
    <row r="5015" spans="1:2" x14ac:dyDescent="0.25">
      <c r="A5015" s="6">
        <v>5010</v>
      </c>
      <c r="B5015" s="6" t="str">
        <f>"201511006790"</f>
        <v>201511006790</v>
      </c>
    </row>
    <row r="5016" spans="1:2" x14ac:dyDescent="0.25">
      <c r="A5016" s="6">
        <v>5011</v>
      </c>
      <c r="B5016" s="6" t="str">
        <f>"201511006869"</f>
        <v>201511006869</v>
      </c>
    </row>
    <row r="5017" spans="1:2" x14ac:dyDescent="0.25">
      <c r="A5017" s="6">
        <v>5012</v>
      </c>
      <c r="B5017" s="6" t="str">
        <f>"201511006965"</f>
        <v>201511006965</v>
      </c>
    </row>
    <row r="5018" spans="1:2" x14ac:dyDescent="0.25">
      <c r="A5018" s="6">
        <v>5013</v>
      </c>
      <c r="B5018" s="6" t="str">
        <f>"201511007065"</f>
        <v>201511007065</v>
      </c>
    </row>
    <row r="5019" spans="1:2" x14ac:dyDescent="0.25">
      <c r="A5019" s="6">
        <v>5014</v>
      </c>
      <c r="B5019" s="6" t="str">
        <f>"201511007069"</f>
        <v>201511007069</v>
      </c>
    </row>
    <row r="5020" spans="1:2" x14ac:dyDescent="0.25">
      <c r="A5020" s="6">
        <v>5015</v>
      </c>
      <c r="B5020" s="6" t="str">
        <f>"201511007079"</f>
        <v>201511007079</v>
      </c>
    </row>
    <row r="5021" spans="1:2" x14ac:dyDescent="0.25">
      <c r="A5021" s="6">
        <v>5016</v>
      </c>
      <c r="B5021" s="6" t="str">
        <f>"201511007132"</f>
        <v>201511007132</v>
      </c>
    </row>
    <row r="5022" spans="1:2" x14ac:dyDescent="0.25">
      <c r="A5022" s="6">
        <v>5017</v>
      </c>
      <c r="B5022" s="6" t="str">
        <f>"201511007293"</f>
        <v>201511007293</v>
      </c>
    </row>
    <row r="5023" spans="1:2" x14ac:dyDescent="0.25">
      <c r="A5023" s="6">
        <v>5018</v>
      </c>
      <c r="B5023" s="6" t="str">
        <f>"201511007299"</f>
        <v>201511007299</v>
      </c>
    </row>
    <row r="5024" spans="1:2" x14ac:dyDescent="0.25">
      <c r="A5024" s="6">
        <v>5019</v>
      </c>
      <c r="B5024" s="6" t="str">
        <f>"201511007376"</f>
        <v>201511007376</v>
      </c>
    </row>
    <row r="5025" spans="1:2" x14ac:dyDescent="0.25">
      <c r="A5025" s="6">
        <v>5020</v>
      </c>
      <c r="B5025" s="6" t="str">
        <f>"201511007391"</f>
        <v>201511007391</v>
      </c>
    </row>
    <row r="5026" spans="1:2" x14ac:dyDescent="0.25">
      <c r="A5026" s="6">
        <v>5021</v>
      </c>
      <c r="B5026" s="6" t="str">
        <f>"201511007416"</f>
        <v>201511007416</v>
      </c>
    </row>
    <row r="5027" spans="1:2" x14ac:dyDescent="0.25">
      <c r="A5027" s="6">
        <v>5022</v>
      </c>
      <c r="B5027" s="6" t="str">
        <f>"201511007517"</f>
        <v>201511007517</v>
      </c>
    </row>
    <row r="5028" spans="1:2" x14ac:dyDescent="0.25">
      <c r="A5028" s="6">
        <v>5023</v>
      </c>
      <c r="B5028" s="6" t="str">
        <f>"201511007522"</f>
        <v>201511007522</v>
      </c>
    </row>
    <row r="5029" spans="1:2" x14ac:dyDescent="0.25">
      <c r="A5029" s="6">
        <v>5024</v>
      </c>
      <c r="B5029" s="6" t="str">
        <f>"201511007577"</f>
        <v>201511007577</v>
      </c>
    </row>
    <row r="5030" spans="1:2" x14ac:dyDescent="0.25">
      <c r="A5030" s="6">
        <v>5025</v>
      </c>
      <c r="B5030" s="6" t="str">
        <f>"201511007824"</f>
        <v>201511007824</v>
      </c>
    </row>
    <row r="5031" spans="1:2" x14ac:dyDescent="0.25">
      <c r="A5031" s="6">
        <v>5026</v>
      </c>
      <c r="B5031" s="6" t="str">
        <f>"201511007830"</f>
        <v>201511007830</v>
      </c>
    </row>
    <row r="5032" spans="1:2" x14ac:dyDescent="0.25">
      <c r="A5032" s="6">
        <v>5027</v>
      </c>
      <c r="B5032" s="6" t="str">
        <f>"201511007889"</f>
        <v>201511007889</v>
      </c>
    </row>
    <row r="5033" spans="1:2" x14ac:dyDescent="0.25">
      <c r="A5033" s="6">
        <v>5028</v>
      </c>
      <c r="B5033" s="6" t="str">
        <f>"201511007940"</f>
        <v>201511007940</v>
      </c>
    </row>
    <row r="5034" spans="1:2" x14ac:dyDescent="0.25">
      <c r="A5034" s="6">
        <v>5029</v>
      </c>
      <c r="B5034" s="6" t="str">
        <f>"201511008073"</f>
        <v>201511008073</v>
      </c>
    </row>
    <row r="5035" spans="1:2" x14ac:dyDescent="0.25">
      <c r="A5035" s="6">
        <v>5030</v>
      </c>
      <c r="B5035" s="6" t="str">
        <f>"201511008168"</f>
        <v>201511008168</v>
      </c>
    </row>
    <row r="5036" spans="1:2" x14ac:dyDescent="0.25">
      <c r="A5036" s="6">
        <v>5031</v>
      </c>
      <c r="B5036" s="6" t="str">
        <f>"201511008312"</f>
        <v>201511008312</v>
      </c>
    </row>
    <row r="5037" spans="1:2" x14ac:dyDescent="0.25">
      <c r="A5037" s="6">
        <v>5032</v>
      </c>
      <c r="B5037" s="6" t="str">
        <f>"201511008321"</f>
        <v>201511008321</v>
      </c>
    </row>
    <row r="5038" spans="1:2" x14ac:dyDescent="0.25">
      <c r="A5038" s="6">
        <v>5033</v>
      </c>
      <c r="B5038" s="6" t="str">
        <f>"201511008344"</f>
        <v>201511008344</v>
      </c>
    </row>
    <row r="5039" spans="1:2" x14ac:dyDescent="0.25">
      <c r="A5039" s="6">
        <v>5034</v>
      </c>
      <c r="B5039" s="6" t="str">
        <f>"201511008581"</f>
        <v>201511008581</v>
      </c>
    </row>
    <row r="5040" spans="1:2" x14ac:dyDescent="0.25">
      <c r="A5040" s="6">
        <v>5035</v>
      </c>
      <c r="B5040" s="6" t="str">
        <f>"201511008899"</f>
        <v>201511008899</v>
      </c>
    </row>
    <row r="5041" spans="1:2" x14ac:dyDescent="0.25">
      <c r="A5041" s="6">
        <v>5036</v>
      </c>
      <c r="B5041" s="6" t="str">
        <f>"201511009064"</f>
        <v>201511009064</v>
      </c>
    </row>
    <row r="5042" spans="1:2" x14ac:dyDescent="0.25">
      <c r="A5042" s="6">
        <v>5037</v>
      </c>
      <c r="B5042" s="6" t="str">
        <f>"201511009068"</f>
        <v>201511009068</v>
      </c>
    </row>
    <row r="5043" spans="1:2" x14ac:dyDescent="0.25">
      <c r="A5043" s="6">
        <v>5038</v>
      </c>
      <c r="B5043" s="6" t="str">
        <f>"201511009447"</f>
        <v>201511009447</v>
      </c>
    </row>
    <row r="5044" spans="1:2" x14ac:dyDescent="0.25">
      <c r="A5044" s="6">
        <v>5039</v>
      </c>
      <c r="B5044" s="6" t="str">
        <f>"201511009690"</f>
        <v>201511009690</v>
      </c>
    </row>
    <row r="5045" spans="1:2" x14ac:dyDescent="0.25">
      <c r="A5045" s="6">
        <v>5040</v>
      </c>
      <c r="B5045" s="6" t="str">
        <f>"201511009734"</f>
        <v>201511009734</v>
      </c>
    </row>
    <row r="5046" spans="1:2" x14ac:dyDescent="0.25">
      <c r="A5046" s="6">
        <v>5041</v>
      </c>
      <c r="B5046" s="6" t="str">
        <f>"201511009749"</f>
        <v>201511009749</v>
      </c>
    </row>
    <row r="5047" spans="1:2" x14ac:dyDescent="0.25">
      <c r="A5047" s="6">
        <v>5042</v>
      </c>
      <c r="B5047" s="6" t="str">
        <f>"201511009767"</f>
        <v>201511009767</v>
      </c>
    </row>
    <row r="5048" spans="1:2" x14ac:dyDescent="0.25">
      <c r="A5048" s="6">
        <v>5043</v>
      </c>
      <c r="B5048" s="6" t="str">
        <f>"201511010072"</f>
        <v>201511010072</v>
      </c>
    </row>
    <row r="5049" spans="1:2" x14ac:dyDescent="0.25">
      <c r="A5049" s="6">
        <v>5044</v>
      </c>
      <c r="B5049" s="6" t="str">
        <f>"201511010224"</f>
        <v>201511010224</v>
      </c>
    </row>
    <row r="5050" spans="1:2" x14ac:dyDescent="0.25">
      <c r="A5050" s="6">
        <v>5045</v>
      </c>
      <c r="B5050" s="6" t="str">
        <f>"201511010369"</f>
        <v>201511010369</v>
      </c>
    </row>
    <row r="5051" spans="1:2" x14ac:dyDescent="0.25">
      <c r="A5051" s="6">
        <v>5046</v>
      </c>
      <c r="B5051" s="6" t="str">
        <f>"201511010422"</f>
        <v>201511010422</v>
      </c>
    </row>
    <row r="5052" spans="1:2" x14ac:dyDescent="0.25">
      <c r="A5052" s="6">
        <v>5047</v>
      </c>
      <c r="B5052" s="6" t="str">
        <f>"201511010445"</f>
        <v>201511010445</v>
      </c>
    </row>
    <row r="5053" spans="1:2" x14ac:dyDescent="0.25">
      <c r="A5053" s="6">
        <v>5048</v>
      </c>
      <c r="B5053" s="6" t="str">
        <f>"201511010498"</f>
        <v>201511010498</v>
      </c>
    </row>
    <row r="5054" spans="1:2" x14ac:dyDescent="0.25">
      <c r="A5054" s="6">
        <v>5049</v>
      </c>
      <c r="B5054" s="6" t="str">
        <f>"201511010676"</f>
        <v>201511010676</v>
      </c>
    </row>
    <row r="5055" spans="1:2" x14ac:dyDescent="0.25">
      <c r="A5055" s="6">
        <v>5050</v>
      </c>
      <c r="B5055" s="6" t="str">
        <f>"201511010895"</f>
        <v>201511010895</v>
      </c>
    </row>
    <row r="5056" spans="1:2" x14ac:dyDescent="0.25">
      <c r="A5056" s="6">
        <v>5051</v>
      </c>
      <c r="B5056" s="6" t="str">
        <f>"201511010915"</f>
        <v>201511010915</v>
      </c>
    </row>
    <row r="5057" spans="1:2" x14ac:dyDescent="0.25">
      <c r="A5057" s="6">
        <v>5052</v>
      </c>
      <c r="B5057" s="6" t="str">
        <f>"201511010932"</f>
        <v>201511010932</v>
      </c>
    </row>
    <row r="5058" spans="1:2" x14ac:dyDescent="0.25">
      <c r="A5058" s="6">
        <v>5053</v>
      </c>
      <c r="B5058" s="6" t="str">
        <f>"201511011021"</f>
        <v>201511011021</v>
      </c>
    </row>
    <row r="5059" spans="1:2" x14ac:dyDescent="0.25">
      <c r="A5059" s="6">
        <v>5054</v>
      </c>
      <c r="B5059" s="6" t="str">
        <f>"201511011161"</f>
        <v>201511011161</v>
      </c>
    </row>
    <row r="5060" spans="1:2" x14ac:dyDescent="0.25">
      <c r="A5060" s="6">
        <v>5055</v>
      </c>
      <c r="B5060" s="6" t="str">
        <f>"201511011203"</f>
        <v>201511011203</v>
      </c>
    </row>
    <row r="5061" spans="1:2" x14ac:dyDescent="0.25">
      <c r="A5061" s="6">
        <v>5056</v>
      </c>
      <c r="B5061" s="6" t="str">
        <f>"201511011272"</f>
        <v>201511011272</v>
      </c>
    </row>
    <row r="5062" spans="1:2" x14ac:dyDescent="0.25">
      <c r="A5062" s="6">
        <v>5057</v>
      </c>
      <c r="B5062" s="6" t="str">
        <f>"201511011484"</f>
        <v>201511011484</v>
      </c>
    </row>
    <row r="5063" spans="1:2" x14ac:dyDescent="0.25">
      <c r="A5063" s="6">
        <v>5058</v>
      </c>
      <c r="B5063" s="6" t="str">
        <f>"201511012140"</f>
        <v>201511012140</v>
      </c>
    </row>
    <row r="5064" spans="1:2" x14ac:dyDescent="0.25">
      <c r="A5064" s="6">
        <v>5059</v>
      </c>
      <c r="B5064" s="6" t="str">
        <f>"201511012287"</f>
        <v>201511012287</v>
      </c>
    </row>
    <row r="5065" spans="1:2" x14ac:dyDescent="0.25">
      <c r="A5065" s="6">
        <v>5060</v>
      </c>
      <c r="B5065" s="6" t="str">
        <f>"201511012437"</f>
        <v>201511012437</v>
      </c>
    </row>
    <row r="5066" spans="1:2" x14ac:dyDescent="0.25">
      <c r="A5066" s="6">
        <v>5061</v>
      </c>
      <c r="B5066" s="6" t="str">
        <f>"201511012501"</f>
        <v>201511012501</v>
      </c>
    </row>
    <row r="5067" spans="1:2" x14ac:dyDescent="0.25">
      <c r="A5067" s="6">
        <v>5062</v>
      </c>
      <c r="B5067" s="6" t="str">
        <f>"201511012857"</f>
        <v>201511012857</v>
      </c>
    </row>
    <row r="5068" spans="1:2" x14ac:dyDescent="0.25">
      <c r="A5068" s="6">
        <v>5063</v>
      </c>
      <c r="B5068" s="6" t="str">
        <f>"201511012861"</f>
        <v>201511012861</v>
      </c>
    </row>
    <row r="5069" spans="1:2" x14ac:dyDescent="0.25">
      <c r="A5069" s="6">
        <v>5064</v>
      </c>
      <c r="B5069" s="6" t="str">
        <f>"201511013048"</f>
        <v>201511013048</v>
      </c>
    </row>
    <row r="5070" spans="1:2" x14ac:dyDescent="0.25">
      <c r="A5070" s="6">
        <v>5065</v>
      </c>
      <c r="B5070" s="6" t="str">
        <f>"201511013157"</f>
        <v>201511013157</v>
      </c>
    </row>
    <row r="5071" spans="1:2" x14ac:dyDescent="0.25">
      <c r="A5071" s="6">
        <v>5066</v>
      </c>
      <c r="B5071" s="6" t="str">
        <f>"201511013494"</f>
        <v>201511013494</v>
      </c>
    </row>
    <row r="5072" spans="1:2" x14ac:dyDescent="0.25">
      <c r="A5072" s="6">
        <v>5067</v>
      </c>
      <c r="B5072" s="6" t="str">
        <f>"201511013601"</f>
        <v>201511013601</v>
      </c>
    </row>
    <row r="5073" spans="1:2" x14ac:dyDescent="0.25">
      <c r="A5073" s="6">
        <v>5068</v>
      </c>
      <c r="B5073" s="6" t="str">
        <f>"201511013778"</f>
        <v>201511013778</v>
      </c>
    </row>
    <row r="5074" spans="1:2" x14ac:dyDescent="0.25">
      <c r="A5074" s="6">
        <v>5069</v>
      </c>
      <c r="B5074" s="6" t="str">
        <f>"201511013874"</f>
        <v>201511013874</v>
      </c>
    </row>
    <row r="5075" spans="1:2" x14ac:dyDescent="0.25">
      <c r="A5075" s="6">
        <v>5070</v>
      </c>
      <c r="B5075" s="6" t="str">
        <f>"201511013963"</f>
        <v>201511013963</v>
      </c>
    </row>
    <row r="5076" spans="1:2" x14ac:dyDescent="0.25">
      <c r="A5076" s="6">
        <v>5071</v>
      </c>
      <c r="B5076" s="6" t="str">
        <f>"201511013989"</f>
        <v>201511013989</v>
      </c>
    </row>
    <row r="5077" spans="1:2" x14ac:dyDescent="0.25">
      <c r="A5077" s="6">
        <v>5072</v>
      </c>
      <c r="B5077" s="6" t="str">
        <f>"201511014418"</f>
        <v>201511014418</v>
      </c>
    </row>
    <row r="5078" spans="1:2" x14ac:dyDescent="0.25">
      <c r="A5078" s="6">
        <v>5073</v>
      </c>
      <c r="B5078" s="6" t="str">
        <f>"201511014485"</f>
        <v>201511014485</v>
      </c>
    </row>
    <row r="5079" spans="1:2" x14ac:dyDescent="0.25">
      <c r="A5079" s="6">
        <v>5074</v>
      </c>
      <c r="B5079" s="6" t="str">
        <f>"201511014579"</f>
        <v>201511014579</v>
      </c>
    </row>
    <row r="5080" spans="1:2" x14ac:dyDescent="0.25">
      <c r="A5080" s="6">
        <v>5075</v>
      </c>
      <c r="B5080" s="6" t="str">
        <f>"201511014743"</f>
        <v>201511014743</v>
      </c>
    </row>
    <row r="5081" spans="1:2" x14ac:dyDescent="0.25">
      <c r="A5081" s="6">
        <v>5076</v>
      </c>
      <c r="B5081" s="6" t="str">
        <f>"201511014798"</f>
        <v>201511014798</v>
      </c>
    </row>
    <row r="5082" spans="1:2" x14ac:dyDescent="0.25">
      <c r="A5082" s="6">
        <v>5077</v>
      </c>
      <c r="B5082" s="6" t="str">
        <f>"201511014890"</f>
        <v>201511014890</v>
      </c>
    </row>
    <row r="5083" spans="1:2" x14ac:dyDescent="0.25">
      <c r="A5083" s="6">
        <v>5078</v>
      </c>
      <c r="B5083" s="6" t="str">
        <f>"201511015023"</f>
        <v>201511015023</v>
      </c>
    </row>
    <row r="5084" spans="1:2" x14ac:dyDescent="0.25">
      <c r="A5084" s="6">
        <v>5079</v>
      </c>
      <c r="B5084" s="6" t="str">
        <f>"201511015197"</f>
        <v>201511015197</v>
      </c>
    </row>
    <row r="5085" spans="1:2" x14ac:dyDescent="0.25">
      <c r="A5085" s="6">
        <v>5080</v>
      </c>
      <c r="B5085" s="6" t="str">
        <f>"201511015430"</f>
        <v>201511015430</v>
      </c>
    </row>
    <row r="5086" spans="1:2" x14ac:dyDescent="0.25">
      <c r="A5086" s="6">
        <v>5081</v>
      </c>
      <c r="B5086" s="6" t="str">
        <f>"201511015684"</f>
        <v>201511015684</v>
      </c>
    </row>
    <row r="5087" spans="1:2" x14ac:dyDescent="0.25">
      <c r="A5087" s="6">
        <v>5082</v>
      </c>
      <c r="B5087" s="6" t="str">
        <f>"201511015740"</f>
        <v>201511015740</v>
      </c>
    </row>
    <row r="5088" spans="1:2" x14ac:dyDescent="0.25">
      <c r="A5088" s="6">
        <v>5083</v>
      </c>
      <c r="B5088" s="6" t="str">
        <f>"201511015786"</f>
        <v>201511015786</v>
      </c>
    </row>
    <row r="5089" spans="1:2" x14ac:dyDescent="0.25">
      <c r="A5089" s="6">
        <v>5084</v>
      </c>
      <c r="B5089" s="6" t="str">
        <f>"201511015841"</f>
        <v>201511015841</v>
      </c>
    </row>
    <row r="5090" spans="1:2" x14ac:dyDescent="0.25">
      <c r="A5090" s="6">
        <v>5085</v>
      </c>
      <c r="B5090" s="6" t="str">
        <f>"201511015926"</f>
        <v>201511015926</v>
      </c>
    </row>
    <row r="5091" spans="1:2" x14ac:dyDescent="0.25">
      <c r="A5091" s="6">
        <v>5086</v>
      </c>
      <c r="B5091" s="6" t="str">
        <f>"201511015962"</f>
        <v>201511015962</v>
      </c>
    </row>
    <row r="5092" spans="1:2" x14ac:dyDescent="0.25">
      <c r="A5092" s="6">
        <v>5087</v>
      </c>
      <c r="B5092" s="6" t="str">
        <f>"201511016103"</f>
        <v>201511016103</v>
      </c>
    </row>
    <row r="5093" spans="1:2" x14ac:dyDescent="0.25">
      <c r="A5093" s="6">
        <v>5088</v>
      </c>
      <c r="B5093" s="6" t="str">
        <f>"201511016127"</f>
        <v>201511016127</v>
      </c>
    </row>
    <row r="5094" spans="1:2" x14ac:dyDescent="0.25">
      <c r="A5094" s="6">
        <v>5089</v>
      </c>
      <c r="B5094" s="6" t="str">
        <f>"201511016139"</f>
        <v>201511016139</v>
      </c>
    </row>
    <row r="5095" spans="1:2" x14ac:dyDescent="0.25">
      <c r="A5095" s="6">
        <v>5090</v>
      </c>
      <c r="B5095" s="6" t="str">
        <f>"201511016285"</f>
        <v>201511016285</v>
      </c>
    </row>
    <row r="5096" spans="1:2" x14ac:dyDescent="0.25">
      <c r="A5096" s="6">
        <v>5091</v>
      </c>
      <c r="B5096" s="6" t="str">
        <f>"201511016304"</f>
        <v>201511016304</v>
      </c>
    </row>
    <row r="5097" spans="1:2" x14ac:dyDescent="0.25">
      <c r="A5097" s="6">
        <v>5092</v>
      </c>
      <c r="B5097" s="6" t="str">
        <f>"201511016404"</f>
        <v>201511016404</v>
      </c>
    </row>
    <row r="5098" spans="1:2" x14ac:dyDescent="0.25">
      <c r="A5098" s="6">
        <v>5093</v>
      </c>
      <c r="B5098" s="6" t="str">
        <f>"201511016465"</f>
        <v>201511016465</v>
      </c>
    </row>
    <row r="5099" spans="1:2" x14ac:dyDescent="0.25">
      <c r="A5099" s="6">
        <v>5094</v>
      </c>
      <c r="B5099" s="6" t="str">
        <f>"201511016469"</f>
        <v>201511016469</v>
      </c>
    </row>
    <row r="5100" spans="1:2" x14ac:dyDescent="0.25">
      <c r="A5100" s="6">
        <v>5095</v>
      </c>
      <c r="B5100" s="6" t="str">
        <f>"201511016792"</f>
        <v>201511016792</v>
      </c>
    </row>
    <row r="5101" spans="1:2" x14ac:dyDescent="0.25">
      <c r="A5101" s="6">
        <v>5096</v>
      </c>
      <c r="B5101" s="6" t="str">
        <f>"201511016829"</f>
        <v>201511016829</v>
      </c>
    </row>
    <row r="5102" spans="1:2" x14ac:dyDescent="0.25">
      <c r="A5102" s="6">
        <v>5097</v>
      </c>
      <c r="B5102" s="6" t="str">
        <f>"201511016849"</f>
        <v>201511016849</v>
      </c>
    </row>
    <row r="5103" spans="1:2" x14ac:dyDescent="0.25">
      <c r="A5103" s="6">
        <v>5098</v>
      </c>
      <c r="B5103" s="6" t="str">
        <f>"201511016939"</f>
        <v>201511016939</v>
      </c>
    </row>
    <row r="5104" spans="1:2" x14ac:dyDescent="0.25">
      <c r="A5104" s="6">
        <v>5099</v>
      </c>
      <c r="B5104" s="6" t="str">
        <f>"201511017001"</f>
        <v>201511017001</v>
      </c>
    </row>
    <row r="5105" spans="1:2" x14ac:dyDescent="0.25">
      <c r="A5105" s="6">
        <v>5100</v>
      </c>
      <c r="B5105" s="6" t="str">
        <f>"201511017056"</f>
        <v>201511017056</v>
      </c>
    </row>
    <row r="5106" spans="1:2" x14ac:dyDescent="0.25">
      <c r="A5106" s="6">
        <v>5101</v>
      </c>
      <c r="B5106" s="6" t="str">
        <f>"201511017187"</f>
        <v>201511017187</v>
      </c>
    </row>
    <row r="5107" spans="1:2" x14ac:dyDescent="0.25">
      <c r="A5107" s="6">
        <v>5102</v>
      </c>
      <c r="B5107" s="6" t="str">
        <f>"201511017246"</f>
        <v>201511017246</v>
      </c>
    </row>
    <row r="5108" spans="1:2" x14ac:dyDescent="0.25">
      <c r="A5108" s="6">
        <v>5103</v>
      </c>
      <c r="B5108" s="6" t="str">
        <f>"201511017294"</f>
        <v>201511017294</v>
      </c>
    </row>
    <row r="5109" spans="1:2" x14ac:dyDescent="0.25">
      <c r="A5109" s="6">
        <v>5104</v>
      </c>
      <c r="B5109" s="6" t="str">
        <f>"201511017423"</f>
        <v>201511017423</v>
      </c>
    </row>
    <row r="5110" spans="1:2" x14ac:dyDescent="0.25">
      <c r="A5110" s="6">
        <v>5105</v>
      </c>
      <c r="B5110" s="6" t="str">
        <f>"201511017455"</f>
        <v>201511017455</v>
      </c>
    </row>
    <row r="5111" spans="1:2" x14ac:dyDescent="0.25">
      <c r="A5111" s="6">
        <v>5106</v>
      </c>
      <c r="B5111" s="6" t="str">
        <f>"201511017497"</f>
        <v>201511017497</v>
      </c>
    </row>
    <row r="5112" spans="1:2" x14ac:dyDescent="0.25">
      <c r="A5112" s="6">
        <v>5107</v>
      </c>
      <c r="B5112" s="6" t="str">
        <f>"201511017509"</f>
        <v>201511017509</v>
      </c>
    </row>
    <row r="5113" spans="1:2" x14ac:dyDescent="0.25">
      <c r="A5113" s="6">
        <v>5108</v>
      </c>
      <c r="B5113" s="6" t="str">
        <f>"201511017596"</f>
        <v>201511017596</v>
      </c>
    </row>
    <row r="5114" spans="1:2" x14ac:dyDescent="0.25">
      <c r="A5114" s="6">
        <v>5109</v>
      </c>
      <c r="B5114" s="6" t="str">
        <f>"201511017738"</f>
        <v>201511017738</v>
      </c>
    </row>
    <row r="5115" spans="1:2" x14ac:dyDescent="0.25">
      <c r="A5115" s="6">
        <v>5110</v>
      </c>
      <c r="B5115" s="6" t="str">
        <f>"201511017883"</f>
        <v>201511017883</v>
      </c>
    </row>
    <row r="5116" spans="1:2" x14ac:dyDescent="0.25">
      <c r="A5116" s="6">
        <v>5111</v>
      </c>
      <c r="B5116" s="6" t="str">
        <f>"201511017993"</f>
        <v>201511017993</v>
      </c>
    </row>
    <row r="5117" spans="1:2" x14ac:dyDescent="0.25">
      <c r="A5117" s="6">
        <v>5112</v>
      </c>
      <c r="B5117" s="6" t="str">
        <f>"201511018100"</f>
        <v>201511018100</v>
      </c>
    </row>
    <row r="5118" spans="1:2" x14ac:dyDescent="0.25">
      <c r="A5118" s="6">
        <v>5113</v>
      </c>
      <c r="B5118" s="6" t="str">
        <f>"201511018134"</f>
        <v>201511018134</v>
      </c>
    </row>
    <row r="5119" spans="1:2" x14ac:dyDescent="0.25">
      <c r="A5119" s="6">
        <v>5114</v>
      </c>
      <c r="B5119" s="6" t="str">
        <f>"201511018273"</f>
        <v>201511018273</v>
      </c>
    </row>
    <row r="5120" spans="1:2" x14ac:dyDescent="0.25">
      <c r="A5120" s="6">
        <v>5115</v>
      </c>
      <c r="B5120" s="6" t="str">
        <f>"201511018285"</f>
        <v>201511018285</v>
      </c>
    </row>
    <row r="5121" spans="1:2" x14ac:dyDescent="0.25">
      <c r="A5121" s="6">
        <v>5116</v>
      </c>
      <c r="B5121" s="6" t="str">
        <f>"201511018391"</f>
        <v>201511018391</v>
      </c>
    </row>
    <row r="5122" spans="1:2" x14ac:dyDescent="0.25">
      <c r="A5122" s="6">
        <v>5117</v>
      </c>
      <c r="B5122" s="6" t="str">
        <f>"201511018457"</f>
        <v>201511018457</v>
      </c>
    </row>
    <row r="5123" spans="1:2" x14ac:dyDescent="0.25">
      <c r="A5123" s="6">
        <v>5118</v>
      </c>
      <c r="B5123" s="6" t="str">
        <f>"201511018505"</f>
        <v>201511018505</v>
      </c>
    </row>
    <row r="5124" spans="1:2" x14ac:dyDescent="0.25">
      <c r="A5124" s="6">
        <v>5119</v>
      </c>
      <c r="B5124" s="6" t="str">
        <f>"201511018537"</f>
        <v>201511018537</v>
      </c>
    </row>
    <row r="5125" spans="1:2" x14ac:dyDescent="0.25">
      <c r="A5125" s="6">
        <v>5120</v>
      </c>
      <c r="B5125" s="6" t="str">
        <f>"201511018706"</f>
        <v>201511018706</v>
      </c>
    </row>
    <row r="5126" spans="1:2" x14ac:dyDescent="0.25">
      <c r="A5126" s="6">
        <v>5121</v>
      </c>
      <c r="B5126" s="6" t="str">
        <f>"201511018727"</f>
        <v>201511018727</v>
      </c>
    </row>
    <row r="5127" spans="1:2" x14ac:dyDescent="0.25">
      <c r="A5127" s="6">
        <v>5122</v>
      </c>
      <c r="B5127" s="6" t="str">
        <f>"201511019251"</f>
        <v>201511019251</v>
      </c>
    </row>
    <row r="5128" spans="1:2" x14ac:dyDescent="0.25">
      <c r="A5128" s="6">
        <v>5123</v>
      </c>
      <c r="B5128" s="6" t="str">
        <f>"201511019290"</f>
        <v>201511019290</v>
      </c>
    </row>
    <row r="5129" spans="1:2" x14ac:dyDescent="0.25">
      <c r="A5129" s="6">
        <v>5124</v>
      </c>
      <c r="B5129" s="6" t="str">
        <f>"201511019586"</f>
        <v>201511019586</v>
      </c>
    </row>
    <row r="5130" spans="1:2" x14ac:dyDescent="0.25">
      <c r="A5130" s="6">
        <v>5125</v>
      </c>
      <c r="B5130" s="6" t="str">
        <f>"201511019606"</f>
        <v>201511019606</v>
      </c>
    </row>
    <row r="5131" spans="1:2" x14ac:dyDescent="0.25">
      <c r="A5131" s="6">
        <v>5126</v>
      </c>
      <c r="B5131" s="6" t="str">
        <f>"201511019781"</f>
        <v>201511019781</v>
      </c>
    </row>
    <row r="5132" spans="1:2" x14ac:dyDescent="0.25">
      <c r="A5132" s="6">
        <v>5127</v>
      </c>
      <c r="B5132" s="6" t="str">
        <f>"201511019805"</f>
        <v>201511019805</v>
      </c>
    </row>
    <row r="5133" spans="1:2" x14ac:dyDescent="0.25">
      <c r="A5133" s="6">
        <v>5128</v>
      </c>
      <c r="B5133" s="6" t="str">
        <f>"201511019908"</f>
        <v>201511019908</v>
      </c>
    </row>
    <row r="5134" spans="1:2" x14ac:dyDescent="0.25">
      <c r="A5134" s="6">
        <v>5129</v>
      </c>
      <c r="B5134" s="6" t="str">
        <f>"201511019939"</f>
        <v>201511019939</v>
      </c>
    </row>
    <row r="5135" spans="1:2" x14ac:dyDescent="0.25">
      <c r="A5135" s="6">
        <v>5130</v>
      </c>
      <c r="B5135" s="6" t="str">
        <f>"201511020031"</f>
        <v>201511020031</v>
      </c>
    </row>
    <row r="5136" spans="1:2" x14ac:dyDescent="0.25">
      <c r="A5136" s="6">
        <v>5131</v>
      </c>
      <c r="B5136" s="6" t="str">
        <f>"201511020036"</f>
        <v>201511020036</v>
      </c>
    </row>
    <row r="5137" spans="1:2" x14ac:dyDescent="0.25">
      <c r="A5137" s="6">
        <v>5132</v>
      </c>
      <c r="B5137" s="6" t="str">
        <f>"201511020160"</f>
        <v>201511020160</v>
      </c>
    </row>
    <row r="5138" spans="1:2" x14ac:dyDescent="0.25">
      <c r="A5138" s="6">
        <v>5133</v>
      </c>
      <c r="B5138" s="6" t="str">
        <f>"201511020238"</f>
        <v>201511020238</v>
      </c>
    </row>
    <row r="5139" spans="1:2" x14ac:dyDescent="0.25">
      <c r="A5139" s="6">
        <v>5134</v>
      </c>
      <c r="B5139" s="6" t="str">
        <f>"201511020250"</f>
        <v>201511020250</v>
      </c>
    </row>
    <row r="5140" spans="1:2" x14ac:dyDescent="0.25">
      <c r="A5140" s="6">
        <v>5135</v>
      </c>
      <c r="B5140" s="6" t="str">
        <f>"201511020328"</f>
        <v>201511020328</v>
      </c>
    </row>
    <row r="5141" spans="1:2" x14ac:dyDescent="0.25">
      <c r="A5141" s="6">
        <v>5136</v>
      </c>
      <c r="B5141" s="6" t="str">
        <f>"201511020445"</f>
        <v>201511020445</v>
      </c>
    </row>
    <row r="5142" spans="1:2" x14ac:dyDescent="0.25">
      <c r="A5142" s="6">
        <v>5137</v>
      </c>
      <c r="B5142" s="6" t="str">
        <f>"201511020468"</f>
        <v>201511020468</v>
      </c>
    </row>
    <row r="5143" spans="1:2" x14ac:dyDescent="0.25">
      <c r="A5143" s="6">
        <v>5138</v>
      </c>
      <c r="B5143" s="6" t="str">
        <f>"201511020519"</f>
        <v>201511020519</v>
      </c>
    </row>
    <row r="5144" spans="1:2" x14ac:dyDescent="0.25">
      <c r="A5144" s="6">
        <v>5139</v>
      </c>
      <c r="B5144" s="6" t="str">
        <f>"201511020533"</f>
        <v>201511020533</v>
      </c>
    </row>
    <row r="5145" spans="1:2" x14ac:dyDescent="0.25">
      <c r="A5145" s="6">
        <v>5140</v>
      </c>
      <c r="B5145" s="6" t="str">
        <f>"201511020588"</f>
        <v>201511020588</v>
      </c>
    </row>
    <row r="5146" spans="1:2" x14ac:dyDescent="0.25">
      <c r="A5146" s="6">
        <v>5141</v>
      </c>
      <c r="B5146" s="6" t="str">
        <f>"201511020605"</f>
        <v>201511020605</v>
      </c>
    </row>
    <row r="5147" spans="1:2" x14ac:dyDescent="0.25">
      <c r="A5147" s="6">
        <v>5142</v>
      </c>
      <c r="B5147" s="6" t="str">
        <f>"201511020662"</f>
        <v>201511020662</v>
      </c>
    </row>
    <row r="5148" spans="1:2" x14ac:dyDescent="0.25">
      <c r="A5148" s="6">
        <v>5143</v>
      </c>
      <c r="B5148" s="6" t="str">
        <f>"201511020734"</f>
        <v>201511020734</v>
      </c>
    </row>
    <row r="5149" spans="1:2" x14ac:dyDescent="0.25">
      <c r="A5149" s="6">
        <v>5144</v>
      </c>
      <c r="B5149" s="6" t="str">
        <f>"201511020942"</f>
        <v>201511020942</v>
      </c>
    </row>
    <row r="5150" spans="1:2" x14ac:dyDescent="0.25">
      <c r="A5150" s="6">
        <v>5145</v>
      </c>
      <c r="B5150" s="6" t="str">
        <f>"201511021059"</f>
        <v>201511021059</v>
      </c>
    </row>
    <row r="5151" spans="1:2" x14ac:dyDescent="0.25">
      <c r="A5151" s="6">
        <v>5146</v>
      </c>
      <c r="B5151" s="6" t="str">
        <f>"201511021077"</f>
        <v>201511021077</v>
      </c>
    </row>
    <row r="5152" spans="1:2" x14ac:dyDescent="0.25">
      <c r="A5152" s="6">
        <v>5147</v>
      </c>
      <c r="B5152" s="6" t="str">
        <f>"201511021144"</f>
        <v>201511021144</v>
      </c>
    </row>
    <row r="5153" spans="1:2" x14ac:dyDescent="0.25">
      <c r="A5153" s="6">
        <v>5148</v>
      </c>
      <c r="B5153" s="6" t="str">
        <f>"201511021199"</f>
        <v>201511021199</v>
      </c>
    </row>
    <row r="5154" spans="1:2" x14ac:dyDescent="0.25">
      <c r="A5154" s="6">
        <v>5149</v>
      </c>
      <c r="B5154" s="6" t="str">
        <f>"201511021316"</f>
        <v>201511021316</v>
      </c>
    </row>
    <row r="5155" spans="1:2" x14ac:dyDescent="0.25">
      <c r="A5155" s="6">
        <v>5150</v>
      </c>
      <c r="B5155" s="6" t="str">
        <f>"201511021319"</f>
        <v>201511021319</v>
      </c>
    </row>
    <row r="5156" spans="1:2" x14ac:dyDescent="0.25">
      <c r="A5156" s="6">
        <v>5151</v>
      </c>
      <c r="B5156" s="6" t="str">
        <f>"201511021344"</f>
        <v>201511021344</v>
      </c>
    </row>
    <row r="5157" spans="1:2" x14ac:dyDescent="0.25">
      <c r="A5157" s="6">
        <v>5152</v>
      </c>
      <c r="B5157" s="6" t="str">
        <f>"201511021465"</f>
        <v>201511021465</v>
      </c>
    </row>
    <row r="5158" spans="1:2" x14ac:dyDescent="0.25">
      <c r="A5158" s="6">
        <v>5153</v>
      </c>
      <c r="B5158" s="6" t="str">
        <f>"201511021597"</f>
        <v>201511021597</v>
      </c>
    </row>
    <row r="5159" spans="1:2" x14ac:dyDescent="0.25">
      <c r="A5159" s="6">
        <v>5154</v>
      </c>
      <c r="B5159" s="6" t="str">
        <f>"201511021604"</f>
        <v>201511021604</v>
      </c>
    </row>
    <row r="5160" spans="1:2" x14ac:dyDescent="0.25">
      <c r="A5160" s="6">
        <v>5155</v>
      </c>
      <c r="B5160" s="6" t="str">
        <f>"201511021856"</f>
        <v>201511021856</v>
      </c>
    </row>
    <row r="5161" spans="1:2" x14ac:dyDescent="0.25">
      <c r="A5161" s="6">
        <v>5156</v>
      </c>
      <c r="B5161" s="6" t="str">
        <f>"201511021984"</f>
        <v>201511021984</v>
      </c>
    </row>
    <row r="5162" spans="1:2" x14ac:dyDescent="0.25">
      <c r="A5162" s="6">
        <v>5157</v>
      </c>
      <c r="B5162" s="6" t="str">
        <f>"201511022332"</f>
        <v>201511022332</v>
      </c>
    </row>
    <row r="5163" spans="1:2" x14ac:dyDescent="0.25">
      <c r="A5163" s="6">
        <v>5158</v>
      </c>
      <c r="B5163" s="6" t="str">
        <f>"201511022532"</f>
        <v>201511022532</v>
      </c>
    </row>
    <row r="5164" spans="1:2" x14ac:dyDescent="0.25">
      <c r="A5164" s="6">
        <v>5159</v>
      </c>
      <c r="B5164" s="6" t="str">
        <f>"201511022534"</f>
        <v>201511022534</v>
      </c>
    </row>
    <row r="5165" spans="1:2" x14ac:dyDescent="0.25">
      <c r="A5165" s="6">
        <v>5160</v>
      </c>
      <c r="B5165" s="6" t="str">
        <f>"201511022655"</f>
        <v>201511022655</v>
      </c>
    </row>
    <row r="5166" spans="1:2" x14ac:dyDescent="0.25">
      <c r="A5166" s="6">
        <v>5161</v>
      </c>
      <c r="B5166" s="6" t="str">
        <f>"201511022710"</f>
        <v>201511022710</v>
      </c>
    </row>
    <row r="5167" spans="1:2" x14ac:dyDescent="0.25">
      <c r="A5167" s="6">
        <v>5162</v>
      </c>
      <c r="B5167" s="6" t="str">
        <f>"201511022755"</f>
        <v>201511022755</v>
      </c>
    </row>
    <row r="5168" spans="1:2" x14ac:dyDescent="0.25">
      <c r="A5168" s="6">
        <v>5163</v>
      </c>
      <c r="B5168" s="6" t="str">
        <f>"201511022826"</f>
        <v>201511022826</v>
      </c>
    </row>
    <row r="5169" spans="1:2" x14ac:dyDescent="0.25">
      <c r="A5169" s="6">
        <v>5164</v>
      </c>
      <c r="B5169" s="6" t="str">
        <f>"201511022864"</f>
        <v>201511022864</v>
      </c>
    </row>
    <row r="5170" spans="1:2" x14ac:dyDescent="0.25">
      <c r="A5170" s="6">
        <v>5165</v>
      </c>
      <c r="B5170" s="6" t="str">
        <f>"201511023098"</f>
        <v>201511023098</v>
      </c>
    </row>
    <row r="5171" spans="1:2" x14ac:dyDescent="0.25">
      <c r="A5171" s="6">
        <v>5166</v>
      </c>
      <c r="B5171" s="6" t="str">
        <f>"201511023111"</f>
        <v>201511023111</v>
      </c>
    </row>
    <row r="5172" spans="1:2" x14ac:dyDescent="0.25">
      <c r="A5172" s="6">
        <v>5167</v>
      </c>
      <c r="B5172" s="6" t="str">
        <f>"201511023190"</f>
        <v>201511023190</v>
      </c>
    </row>
    <row r="5173" spans="1:2" x14ac:dyDescent="0.25">
      <c r="A5173" s="6">
        <v>5168</v>
      </c>
      <c r="B5173" s="6" t="str">
        <f>"201511023261"</f>
        <v>201511023261</v>
      </c>
    </row>
    <row r="5174" spans="1:2" x14ac:dyDescent="0.25">
      <c r="A5174" s="6">
        <v>5169</v>
      </c>
      <c r="B5174" s="6" t="str">
        <f>"201511023292"</f>
        <v>201511023292</v>
      </c>
    </row>
    <row r="5175" spans="1:2" x14ac:dyDescent="0.25">
      <c r="A5175" s="6">
        <v>5170</v>
      </c>
      <c r="B5175" s="6" t="str">
        <f>"201511023423"</f>
        <v>201511023423</v>
      </c>
    </row>
    <row r="5176" spans="1:2" x14ac:dyDescent="0.25">
      <c r="A5176" s="6">
        <v>5171</v>
      </c>
      <c r="B5176" s="6" t="str">
        <f>"201511023875"</f>
        <v>201511023875</v>
      </c>
    </row>
    <row r="5177" spans="1:2" x14ac:dyDescent="0.25">
      <c r="A5177" s="6">
        <v>5172</v>
      </c>
      <c r="B5177" s="6" t="str">
        <f>"201511023877"</f>
        <v>201511023877</v>
      </c>
    </row>
    <row r="5178" spans="1:2" x14ac:dyDescent="0.25">
      <c r="A5178" s="6">
        <v>5173</v>
      </c>
      <c r="B5178" s="6" t="str">
        <f>"201511023912"</f>
        <v>201511023912</v>
      </c>
    </row>
    <row r="5179" spans="1:2" x14ac:dyDescent="0.25">
      <c r="A5179" s="6">
        <v>5174</v>
      </c>
      <c r="B5179" s="6" t="str">
        <f>"201511023957"</f>
        <v>201511023957</v>
      </c>
    </row>
    <row r="5180" spans="1:2" x14ac:dyDescent="0.25">
      <c r="A5180" s="6">
        <v>5175</v>
      </c>
      <c r="B5180" s="6" t="str">
        <f>"201511024369"</f>
        <v>201511024369</v>
      </c>
    </row>
    <row r="5181" spans="1:2" x14ac:dyDescent="0.25">
      <c r="A5181" s="6">
        <v>5176</v>
      </c>
      <c r="B5181" s="6" t="str">
        <f>"201511024486"</f>
        <v>201511024486</v>
      </c>
    </row>
    <row r="5182" spans="1:2" x14ac:dyDescent="0.25">
      <c r="A5182" s="6">
        <v>5177</v>
      </c>
      <c r="B5182" s="6" t="str">
        <f>"201511024531"</f>
        <v>201511024531</v>
      </c>
    </row>
    <row r="5183" spans="1:2" x14ac:dyDescent="0.25">
      <c r="A5183" s="6">
        <v>5178</v>
      </c>
      <c r="B5183" s="6" t="str">
        <f>"201511024896"</f>
        <v>201511024896</v>
      </c>
    </row>
    <row r="5184" spans="1:2" x14ac:dyDescent="0.25">
      <c r="A5184" s="6">
        <v>5179</v>
      </c>
      <c r="B5184" s="6" t="str">
        <f>"201511025088"</f>
        <v>201511025088</v>
      </c>
    </row>
    <row r="5185" spans="1:2" x14ac:dyDescent="0.25">
      <c r="A5185" s="6">
        <v>5180</v>
      </c>
      <c r="B5185" s="6" t="str">
        <f>"201511025237"</f>
        <v>201511025237</v>
      </c>
    </row>
    <row r="5186" spans="1:2" x14ac:dyDescent="0.25">
      <c r="A5186" s="6">
        <v>5181</v>
      </c>
      <c r="B5186" s="6" t="str">
        <f>"201511025375"</f>
        <v>201511025375</v>
      </c>
    </row>
    <row r="5187" spans="1:2" x14ac:dyDescent="0.25">
      <c r="A5187" s="6">
        <v>5182</v>
      </c>
      <c r="B5187" s="6" t="str">
        <f>"201511025630"</f>
        <v>201511025630</v>
      </c>
    </row>
    <row r="5188" spans="1:2" x14ac:dyDescent="0.25">
      <c r="A5188" s="6">
        <v>5183</v>
      </c>
      <c r="B5188" s="6" t="str">
        <f>"201511026272"</f>
        <v>201511026272</v>
      </c>
    </row>
    <row r="5189" spans="1:2" x14ac:dyDescent="0.25">
      <c r="A5189" s="6">
        <v>5184</v>
      </c>
      <c r="B5189" s="6" t="str">
        <f>"201511026336"</f>
        <v>201511026336</v>
      </c>
    </row>
    <row r="5190" spans="1:2" x14ac:dyDescent="0.25">
      <c r="A5190" s="6">
        <v>5185</v>
      </c>
      <c r="B5190" s="6" t="str">
        <f>"201511026458"</f>
        <v>201511026458</v>
      </c>
    </row>
    <row r="5191" spans="1:2" x14ac:dyDescent="0.25">
      <c r="A5191" s="6">
        <v>5186</v>
      </c>
      <c r="B5191" s="6" t="str">
        <f>"201511026471"</f>
        <v>201511026471</v>
      </c>
    </row>
    <row r="5192" spans="1:2" x14ac:dyDescent="0.25">
      <c r="A5192" s="6">
        <v>5187</v>
      </c>
      <c r="B5192" s="6" t="str">
        <f>"201511026501"</f>
        <v>201511026501</v>
      </c>
    </row>
    <row r="5193" spans="1:2" x14ac:dyDescent="0.25">
      <c r="A5193" s="6">
        <v>5188</v>
      </c>
      <c r="B5193" s="6" t="str">
        <f>"201511026618"</f>
        <v>201511026618</v>
      </c>
    </row>
    <row r="5194" spans="1:2" x14ac:dyDescent="0.25">
      <c r="A5194" s="6">
        <v>5189</v>
      </c>
      <c r="B5194" s="6" t="str">
        <f>"201511026850"</f>
        <v>201511026850</v>
      </c>
    </row>
    <row r="5195" spans="1:2" x14ac:dyDescent="0.25">
      <c r="A5195" s="6">
        <v>5190</v>
      </c>
      <c r="B5195" s="6" t="str">
        <f>"201511026939"</f>
        <v>201511026939</v>
      </c>
    </row>
    <row r="5196" spans="1:2" x14ac:dyDescent="0.25">
      <c r="A5196" s="6">
        <v>5191</v>
      </c>
      <c r="B5196" s="6" t="str">
        <f>"201511027410"</f>
        <v>201511027410</v>
      </c>
    </row>
    <row r="5197" spans="1:2" x14ac:dyDescent="0.25">
      <c r="A5197" s="6">
        <v>5192</v>
      </c>
      <c r="B5197" s="6" t="str">
        <f>"201511027459"</f>
        <v>201511027459</v>
      </c>
    </row>
    <row r="5198" spans="1:2" x14ac:dyDescent="0.25">
      <c r="A5198" s="6">
        <v>5193</v>
      </c>
      <c r="B5198" s="6" t="str">
        <f>"201511027491"</f>
        <v>201511027491</v>
      </c>
    </row>
    <row r="5199" spans="1:2" x14ac:dyDescent="0.25">
      <c r="A5199" s="6">
        <v>5194</v>
      </c>
      <c r="B5199" s="6" t="str">
        <f>"201511027876"</f>
        <v>201511027876</v>
      </c>
    </row>
    <row r="5200" spans="1:2" x14ac:dyDescent="0.25">
      <c r="A5200" s="6">
        <v>5195</v>
      </c>
      <c r="B5200" s="6" t="str">
        <f>"201511027898"</f>
        <v>201511027898</v>
      </c>
    </row>
    <row r="5201" spans="1:2" x14ac:dyDescent="0.25">
      <c r="A5201" s="6">
        <v>5196</v>
      </c>
      <c r="B5201" s="6" t="str">
        <f>"201511028067"</f>
        <v>201511028067</v>
      </c>
    </row>
    <row r="5202" spans="1:2" x14ac:dyDescent="0.25">
      <c r="A5202" s="6">
        <v>5197</v>
      </c>
      <c r="B5202" s="6" t="str">
        <f>"201511028166"</f>
        <v>201511028166</v>
      </c>
    </row>
    <row r="5203" spans="1:2" x14ac:dyDescent="0.25">
      <c r="A5203" s="6">
        <v>5198</v>
      </c>
      <c r="B5203" s="6" t="str">
        <f>"201511028251"</f>
        <v>201511028251</v>
      </c>
    </row>
    <row r="5204" spans="1:2" x14ac:dyDescent="0.25">
      <c r="A5204" s="6">
        <v>5199</v>
      </c>
      <c r="B5204" s="6" t="str">
        <f>"201511028434"</f>
        <v>201511028434</v>
      </c>
    </row>
    <row r="5205" spans="1:2" x14ac:dyDescent="0.25">
      <c r="A5205" s="6">
        <v>5200</v>
      </c>
      <c r="B5205" s="6" t="str">
        <f>"201511028745"</f>
        <v>201511028745</v>
      </c>
    </row>
    <row r="5206" spans="1:2" x14ac:dyDescent="0.25">
      <c r="A5206" s="6">
        <v>5201</v>
      </c>
      <c r="B5206" s="6" t="str">
        <f>"201511028976"</f>
        <v>201511028976</v>
      </c>
    </row>
    <row r="5207" spans="1:2" x14ac:dyDescent="0.25">
      <c r="A5207" s="6">
        <v>5202</v>
      </c>
      <c r="B5207" s="6" t="str">
        <f>"201511028993"</f>
        <v>201511028993</v>
      </c>
    </row>
    <row r="5208" spans="1:2" x14ac:dyDescent="0.25">
      <c r="A5208" s="6">
        <v>5203</v>
      </c>
      <c r="B5208" s="6" t="str">
        <f>"201511029337"</f>
        <v>201511029337</v>
      </c>
    </row>
    <row r="5209" spans="1:2" x14ac:dyDescent="0.25">
      <c r="A5209" s="6">
        <v>5204</v>
      </c>
      <c r="B5209" s="6" t="str">
        <f>"201511029392"</f>
        <v>201511029392</v>
      </c>
    </row>
    <row r="5210" spans="1:2" x14ac:dyDescent="0.25">
      <c r="A5210" s="6">
        <v>5205</v>
      </c>
      <c r="B5210" s="6" t="str">
        <f>"201511029457"</f>
        <v>201511029457</v>
      </c>
    </row>
    <row r="5211" spans="1:2" x14ac:dyDescent="0.25">
      <c r="A5211" s="6">
        <v>5206</v>
      </c>
      <c r="B5211" s="6" t="str">
        <f>"201511029719"</f>
        <v>201511029719</v>
      </c>
    </row>
    <row r="5212" spans="1:2" x14ac:dyDescent="0.25">
      <c r="A5212" s="6">
        <v>5207</v>
      </c>
      <c r="B5212" s="6" t="str">
        <f>"201511029734"</f>
        <v>201511029734</v>
      </c>
    </row>
    <row r="5213" spans="1:2" x14ac:dyDescent="0.25">
      <c r="A5213" s="6">
        <v>5208</v>
      </c>
      <c r="B5213" s="6" t="str">
        <f>"201511030031"</f>
        <v>201511030031</v>
      </c>
    </row>
    <row r="5214" spans="1:2" x14ac:dyDescent="0.25">
      <c r="A5214" s="6">
        <v>5209</v>
      </c>
      <c r="B5214" s="6" t="str">
        <f>"201511030035"</f>
        <v>201511030035</v>
      </c>
    </row>
    <row r="5215" spans="1:2" x14ac:dyDescent="0.25">
      <c r="A5215" s="6">
        <v>5210</v>
      </c>
      <c r="B5215" s="6" t="str">
        <f>"201511030062"</f>
        <v>201511030062</v>
      </c>
    </row>
    <row r="5216" spans="1:2" x14ac:dyDescent="0.25">
      <c r="A5216" s="6">
        <v>5211</v>
      </c>
      <c r="B5216" s="6" t="str">
        <f>"201511030415"</f>
        <v>201511030415</v>
      </c>
    </row>
    <row r="5217" spans="1:2" x14ac:dyDescent="0.25">
      <c r="A5217" s="6">
        <v>5212</v>
      </c>
      <c r="B5217" s="6" t="str">
        <f>"201511030440"</f>
        <v>201511030440</v>
      </c>
    </row>
    <row r="5218" spans="1:2" x14ac:dyDescent="0.25">
      <c r="A5218" s="6">
        <v>5213</v>
      </c>
      <c r="B5218" s="6" t="str">
        <f>"201511030609"</f>
        <v>201511030609</v>
      </c>
    </row>
    <row r="5219" spans="1:2" x14ac:dyDescent="0.25">
      <c r="A5219" s="6">
        <v>5214</v>
      </c>
      <c r="B5219" s="6" t="str">
        <f>"201511030621"</f>
        <v>201511030621</v>
      </c>
    </row>
    <row r="5220" spans="1:2" x14ac:dyDescent="0.25">
      <c r="A5220" s="6">
        <v>5215</v>
      </c>
      <c r="B5220" s="6" t="str">
        <f>"201511030777"</f>
        <v>201511030777</v>
      </c>
    </row>
    <row r="5221" spans="1:2" x14ac:dyDescent="0.25">
      <c r="A5221" s="6">
        <v>5216</v>
      </c>
      <c r="B5221" s="6" t="str">
        <f>"201511030912"</f>
        <v>201511030912</v>
      </c>
    </row>
    <row r="5222" spans="1:2" x14ac:dyDescent="0.25">
      <c r="A5222" s="6">
        <v>5217</v>
      </c>
      <c r="B5222" s="6" t="str">
        <f>"201511031078"</f>
        <v>201511031078</v>
      </c>
    </row>
    <row r="5223" spans="1:2" x14ac:dyDescent="0.25">
      <c r="A5223" s="6">
        <v>5218</v>
      </c>
      <c r="B5223" s="6" t="str">
        <f>"201511031295"</f>
        <v>201511031295</v>
      </c>
    </row>
    <row r="5224" spans="1:2" x14ac:dyDescent="0.25">
      <c r="A5224" s="6">
        <v>5219</v>
      </c>
      <c r="B5224" s="6" t="str">
        <f>"201511031609"</f>
        <v>201511031609</v>
      </c>
    </row>
    <row r="5225" spans="1:2" x14ac:dyDescent="0.25">
      <c r="A5225" s="6">
        <v>5220</v>
      </c>
      <c r="B5225" s="6" t="str">
        <f>"201511031748"</f>
        <v>201511031748</v>
      </c>
    </row>
    <row r="5226" spans="1:2" x14ac:dyDescent="0.25">
      <c r="A5226" s="6">
        <v>5221</v>
      </c>
      <c r="B5226" s="6" t="str">
        <f>"201511032042"</f>
        <v>201511032042</v>
      </c>
    </row>
    <row r="5227" spans="1:2" x14ac:dyDescent="0.25">
      <c r="A5227" s="6">
        <v>5222</v>
      </c>
      <c r="B5227" s="6" t="str">
        <f>"201511032488"</f>
        <v>201511032488</v>
      </c>
    </row>
    <row r="5228" spans="1:2" x14ac:dyDescent="0.25">
      <c r="A5228" s="6">
        <v>5223</v>
      </c>
      <c r="B5228" s="6" t="str">
        <f>"201511032495"</f>
        <v>201511032495</v>
      </c>
    </row>
    <row r="5229" spans="1:2" x14ac:dyDescent="0.25">
      <c r="A5229" s="6">
        <v>5224</v>
      </c>
      <c r="B5229" s="6" t="str">
        <f>"201511032580"</f>
        <v>201511032580</v>
      </c>
    </row>
    <row r="5230" spans="1:2" x14ac:dyDescent="0.25">
      <c r="A5230" s="6">
        <v>5225</v>
      </c>
      <c r="B5230" s="6" t="str">
        <f>"201511032903"</f>
        <v>201511032903</v>
      </c>
    </row>
    <row r="5231" spans="1:2" x14ac:dyDescent="0.25">
      <c r="A5231" s="6">
        <v>5226</v>
      </c>
      <c r="B5231" s="6" t="str">
        <f>"201511033286"</f>
        <v>201511033286</v>
      </c>
    </row>
    <row r="5232" spans="1:2" x14ac:dyDescent="0.25">
      <c r="A5232" s="6">
        <v>5227</v>
      </c>
      <c r="B5232" s="6" t="str">
        <f>"201511033371"</f>
        <v>201511033371</v>
      </c>
    </row>
    <row r="5233" spans="1:2" x14ac:dyDescent="0.25">
      <c r="A5233" s="6">
        <v>5228</v>
      </c>
      <c r="B5233" s="6" t="str">
        <f>"201511033995"</f>
        <v>201511033995</v>
      </c>
    </row>
    <row r="5234" spans="1:2" x14ac:dyDescent="0.25">
      <c r="A5234" s="6">
        <v>5229</v>
      </c>
      <c r="B5234" s="6" t="str">
        <f>"201511034022"</f>
        <v>201511034022</v>
      </c>
    </row>
    <row r="5235" spans="1:2" x14ac:dyDescent="0.25">
      <c r="A5235" s="6">
        <v>5230</v>
      </c>
      <c r="B5235" s="6" t="str">
        <f>"201511034121"</f>
        <v>201511034121</v>
      </c>
    </row>
    <row r="5236" spans="1:2" x14ac:dyDescent="0.25">
      <c r="A5236" s="6">
        <v>5231</v>
      </c>
      <c r="B5236" s="6" t="str">
        <f>"201511034161"</f>
        <v>201511034161</v>
      </c>
    </row>
    <row r="5237" spans="1:2" x14ac:dyDescent="0.25">
      <c r="A5237" s="6">
        <v>5232</v>
      </c>
      <c r="B5237" s="6" t="str">
        <f>"201511034236"</f>
        <v>201511034236</v>
      </c>
    </row>
    <row r="5238" spans="1:2" x14ac:dyDescent="0.25">
      <c r="A5238" s="6">
        <v>5233</v>
      </c>
      <c r="B5238" s="6" t="str">
        <f>"201511034254"</f>
        <v>201511034254</v>
      </c>
    </row>
    <row r="5239" spans="1:2" x14ac:dyDescent="0.25">
      <c r="A5239" s="6">
        <v>5234</v>
      </c>
      <c r="B5239" s="6" t="str">
        <f>"201511034406"</f>
        <v>201511034406</v>
      </c>
    </row>
    <row r="5240" spans="1:2" x14ac:dyDescent="0.25">
      <c r="A5240" s="6">
        <v>5235</v>
      </c>
      <c r="B5240" s="6" t="str">
        <f>"201511034626"</f>
        <v>201511034626</v>
      </c>
    </row>
    <row r="5241" spans="1:2" x14ac:dyDescent="0.25">
      <c r="A5241" s="6">
        <v>5236</v>
      </c>
      <c r="B5241" s="6" t="str">
        <f>"201511034945"</f>
        <v>201511034945</v>
      </c>
    </row>
    <row r="5242" spans="1:2" x14ac:dyDescent="0.25">
      <c r="A5242" s="6">
        <v>5237</v>
      </c>
      <c r="B5242" s="6" t="str">
        <f>"201511034970"</f>
        <v>201511034970</v>
      </c>
    </row>
    <row r="5243" spans="1:2" x14ac:dyDescent="0.25">
      <c r="A5243" s="6">
        <v>5238</v>
      </c>
      <c r="B5243" s="6" t="str">
        <f>"201511035116"</f>
        <v>201511035116</v>
      </c>
    </row>
    <row r="5244" spans="1:2" x14ac:dyDescent="0.25">
      <c r="A5244" s="6">
        <v>5239</v>
      </c>
      <c r="B5244" s="6" t="str">
        <f>"201511035751"</f>
        <v>201511035751</v>
      </c>
    </row>
    <row r="5245" spans="1:2" x14ac:dyDescent="0.25">
      <c r="A5245" s="6">
        <v>5240</v>
      </c>
      <c r="B5245" s="6" t="str">
        <f>"201511036061"</f>
        <v>201511036061</v>
      </c>
    </row>
    <row r="5246" spans="1:2" x14ac:dyDescent="0.25">
      <c r="A5246" s="6">
        <v>5241</v>
      </c>
      <c r="B5246" s="6" t="str">
        <f>"201511036372"</f>
        <v>201511036372</v>
      </c>
    </row>
    <row r="5247" spans="1:2" x14ac:dyDescent="0.25">
      <c r="A5247" s="6">
        <v>5242</v>
      </c>
      <c r="B5247" s="6" t="str">
        <f>"201511036801"</f>
        <v>201511036801</v>
      </c>
    </row>
    <row r="5248" spans="1:2" x14ac:dyDescent="0.25">
      <c r="A5248" s="6">
        <v>5243</v>
      </c>
      <c r="B5248" s="6" t="str">
        <f>"201511036819"</f>
        <v>201511036819</v>
      </c>
    </row>
    <row r="5249" spans="1:2" x14ac:dyDescent="0.25">
      <c r="A5249" s="6">
        <v>5244</v>
      </c>
      <c r="B5249" s="6" t="str">
        <f>"201511037095"</f>
        <v>201511037095</v>
      </c>
    </row>
    <row r="5250" spans="1:2" x14ac:dyDescent="0.25">
      <c r="A5250" s="6">
        <v>5245</v>
      </c>
      <c r="B5250" s="6" t="str">
        <f>"201511037387"</f>
        <v>201511037387</v>
      </c>
    </row>
    <row r="5251" spans="1:2" x14ac:dyDescent="0.25">
      <c r="A5251" s="6">
        <v>5246</v>
      </c>
      <c r="B5251" s="6" t="str">
        <f>"201511037484"</f>
        <v>201511037484</v>
      </c>
    </row>
    <row r="5252" spans="1:2" x14ac:dyDescent="0.25">
      <c r="A5252" s="6">
        <v>5247</v>
      </c>
      <c r="B5252" s="6" t="str">
        <f>"201511037647"</f>
        <v>201511037647</v>
      </c>
    </row>
    <row r="5253" spans="1:2" x14ac:dyDescent="0.25">
      <c r="A5253" s="6">
        <v>5248</v>
      </c>
      <c r="B5253" s="6" t="str">
        <f>"201511037733"</f>
        <v>201511037733</v>
      </c>
    </row>
    <row r="5254" spans="1:2" x14ac:dyDescent="0.25">
      <c r="A5254" s="6">
        <v>5249</v>
      </c>
      <c r="B5254" s="6" t="str">
        <f>"201511037854"</f>
        <v>201511037854</v>
      </c>
    </row>
    <row r="5255" spans="1:2" x14ac:dyDescent="0.25">
      <c r="A5255" s="6">
        <v>5250</v>
      </c>
      <c r="B5255" s="6" t="str">
        <f>"201511038008"</f>
        <v>201511038008</v>
      </c>
    </row>
    <row r="5256" spans="1:2" x14ac:dyDescent="0.25">
      <c r="A5256" s="6">
        <v>5251</v>
      </c>
      <c r="B5256" s="6" t="str">
        <f>"201511038522"</f>
        <v>201511038522</v>
      </c>
    </row>
    <row r="5257" spans="1:2" x14ac:dyDescent="0.25">
      <c r="A5257" s="6">
        <v>5252</v>
      </c>
      <c r="B5257" s="6" t="str">
        <f>"201511038812"</f>
        <v>201511038812</v>
      </c>
    </row>
    <row r="5258" spans="1:2" x14ac:dyDescent="0.25">
      <c r="A5258" s="6">
        <v>5253</v>
      </c>
      <c r="B5258" s="6" t="str">
        <f>"201511038999"</f>
        <v>201511038999</v>
      </c>
    </row>
    <row r="5259" spans="1:2" x14ac:dyDescent="0.25">
      <c r="A5259" s="6">
        <v>5254</v>
      </c>
      <c r="B5259" s="6" t="str">
        <f>"201511039282"</f>
        <v>201511039282</v>
      </c>
    </row>
    <row r="5260" spans="1:2" x14ac:dyDescent="0.25">
      <c r="A5260" s="6">
        <v>5255</v>
      </c>
      <c r="B5260" s="6" t="str">
        <f>"201511039297"</f>
        <v>201511039297</v>
      </c>
    </row>
    <row r="5261" spans="1:2" x14ac:dyDescent="0.25">
      <c r="A5261" s="6">
        <v>5256</v>
      </c>
      <c r="B5261" s="6" t="str">
        <f>"201511039595"</f>
        <v>201511039595</v>
      </c>
    </row>
    <row r="5262" spans="1:2" x14ac:dyDescent="0.25">
      <c r="A5262" s="6">
        <v>5257</v>
      </c>
      <c r="B5262" s="6" t="str">
        <f>"201511039607"</f>
        <v>201511039607</v>
      </c>
    </row>
    <row r="5263" spans="1:2" x14ac:dyDescent="0.25">
      <c r="A5263" s="6">
        <v>5258</v>
      </c>
      <c r="B5263" s="6" t="str">
        <f>"201511039880"</f>
        <v>201511039880</v>
      </c>
    </row>
    <row r="5264" spans="1:2" x14ac:dyDescent="0.25">
      <c r="A5264" s="6">
        <v>5259</v>
      </c>
      <c r="B5264" s="6" t="str">
        <f>"201511039914"</f>
        <v>201511039914</v>
      </c>
    </row>
    <row r="5265" spans="1:2" x14ac:dyDescent="0.25">
      <c r="A5265" s="6">
        <v>5260</v>
      </c>
      <c r="B5265" s="6" t="str">
        <f>"201511040041"</f>
        <v>201511040041</v>
      </c>
    </row>
    <row r="5266" spans="1:2" x14ac:dyDescent="0.25">
      <c r="A5266" s="6">
        <v>5261</v>
      </c>
      <c r="B5266" s="6" t="str">
        <f>"201511040123"</f>
        <v>201511040123</v>
      </c>
    </row>
    <row r="5267" spans="1:2" x14ac:dyDescent="0.25">
      <c r="A5267" s="6">
        <v>5262</v>
      </c>
      <c r="B5267" s="6" t="str">
        <f>"201511040695"</f>
        <v>201511040695</v>
      </c>
    </row>
    <row r="5268" spans="1:2" x14ac:dyDescent="0.25">
      <c r="A5268" s="6">
        <v>5263</v>
      </c>
      <c r="B5268" s="6" t="str">
        <f>"201511040829"</f>
        <v>201511040829</v>
      </c>
    </row>
    <row r="5269" spans="1:2" x14ac:dyDescent="0.25">
      <c r="A5269" s="6">
        <v>5264</v>
      </c>
      <c r="B5269" s="6" t="str">
        <f>"201511041295"</f>
        <v>201511041295</v>
      </c>
    </row>
    <row r="5270" spans="1:2" x14ac:dyDescent="0.25">
      <c r="A5270" s="6">
        <v>5265</v>
      </c>
      <c r="B5270" s="6" t="str">
        <f>"201511041300"</f>
        <v>201511041300</v>
      </c>
    </row>
    <row r="5271" spans="1:2" x14ac:dyDescent="0.25">
      <c r="A5271" s="6">
        <v>5266</v>
      </c>
      <c r="B5271" s="6" t="str">
        <f>"201511041307"</f>
        <v>201511041307</v>
      </c>
    </row>
    <row r="5272" spans="1:2" x14ac:dyDescent="0.25">
      <c r="A5272" s="6">
        <v>5267</v>
      </c>
      <c r="B5272" s="6" t="str">
        <f>"201511041332"</f>
        <v>201511041332</v>
      </c>
    </row>
    <row r="5273" spans="1:2" x14ac:dyDescent="0.25">
      <c r="A5273" s="6">
        <v>5268</v>
      </c>
      <c r="B5273" s="6" t="str">
        <f>"201511041500"</f>
        <v>201511041500</v>
      </c>
    </row>
    <row r="5274" spans="1:2" x14ac:dyDescent="0.25">
      <c r="A5274" s="6">
        <v>5269</v>
      </c>
      <c r="B5274" s="6" t="str">
        <f>"201511041637"</f>
        <v>201511041637</v>
      </c>
    </row>
    <row r="5275" spans="1:2" x14ac:dyDescent="0.25">
      <c r="A5275" s="6">
        <v>5270</v>
      </c>
      <c r="B5275" s="6" t="str">
        <f>"201511041761"</f>
        <v>201511041761</v>
      </c>
    </row>
    <row r="5276" spans="1:2" x14ac:dyDescent="0.25">
      <c r="A5276" s="6">
        <v>5271</v>
      </c>
      <c r="B5276" s="6" t="str">
        <f>"201511041804"</f>
        <v>201511041804</v>
      </c>
    </row>
    <row r="5277" spans="1:2" x14ac:dyDescent="0.25">
      <c r="A5277" s="6">
        <v>5272</v>
      </c>
      <c r="B5277" s="6" t="str">
        <f>"201511041821"</f>
        <v>201511041821</v>
      </c>
    </row>
    <row r="5278" spans="1:2" x14ac:dyDescent="0.25">
      <c r="A5278" s="6">
        <v>5273</v>
      </c>
      <c r="B5278" s="6" t="str">
        <f>"201511042278"</f>
        <v>201511042278</v>
      </c>
    </row>
    <row r="5279" spans="1:2" x14ac:dyDescent="0.25">
      <c r="A5279" s="6">
        <v>5274</v>
      </c>
      <c r="B5279" s="6" t="str">
        <f>"201511042282"</f>
        <v>201511042282</v>
      </c>
    </row>
    <row r="5280" spans="1:2" x14ac:dyDescent="0.25">
      <c r="A5280" s="6">
        <v>5275</v>
      </c>
      <c r="B5280" s="6" t="str">
        <f>"201511042307"</f>
        <v>201511042307</v>
      </c>
    </row>
    <row r="5281" spans="1:2" x14ac:dyDescent="0.25">
      <c r="A5281" s="6">
        <v>5276</v>
      </c>
      <c r="B5281" s="6" t="str">
        <f>"201511042671"</f>
        <v>201511042671</v>
      </c>
    </row>
    <row r="5282" spans="1:2" x14ac:dyDescent="0.25">
      <c r="A5282" s="6">
        <v>5277</v>
      </c>
      <c r="B5282" s="6" t="str">
        <f>"201511042713"</f>
        <v>201511042713</v>
      </c>
    </row>
    <row r="5283" spans="1:2" x14ac:dyDescent="0.25">
      <c r="A5283" s="6">
        <v>5278</v>
      </c>
      <c r="B5283" s="6" t="str">
        <f>"201511042803"</f>
        <v>201511042803</v>
      </c>
    </row>
    <row r="5284" spans="1:2" x14ac:dyDescent="0.25">
      <c r="A5284" s="6">
        <v>5279</v>
      </c>
      <c r="B5284" s="6" t="str">
        <f>"201511043036"</f>
        <v>201511043036</v>
      </c>
    </row>
    <row r="5285" spans="1:2" x14ac:dyDescent="0.25">
      <c r="A5285" s="6">
        <v>5280</v>
      </c>
      <c r="B5285" s="6" t="str">
        <f>"201511043365"</f>
        <v>201511043365</v>
      </c>
    </row>
    <row r="5286" spans="1:2" x14ac:dyDescent="0.25">
      <c r="A5286" s="6">
        <v>5281</v>
      </c>
      <c r="B5286" s="6" t="str">
        <f>"201511043649"</f>
        <v>201511043649</v>
      </c>
    </row>
    <row r="5287" spans="1:2" x14ac:dyDescent="0.25">
      <c r="A5287" s="6">
        <v>5282</v>
      </c>
      <c r="B5287" s="6" t="str">
        <f>"201512000036"</f>
        <v>201512000036</v>
      </c>
    </row>
    <row r="5288" spans="1:2" x14ac:dyDescent="0.25">
      <c r="A5288" s="6">
        <v>5283</v>
      </c>
      <c r="B5288" s="6" t="str">
        <f>"201512000172"</f>
        <v>201512000172</v>
      </c>
    </row>
    <row r="5289" spans="1:2" x14ac:dyDescent="0.25">
      <c r="A5289" s="6">
        <v>5284</v>
      </c>
      <c r="B5289" s="6" t="str">
        <f>"201512000182"</f>
        <v>201512000182</v>
      </c>
    </row>
    <row r="5290" spans="1:2" x14ac:dyDescent="0.25">
      <c r="A5290" s="6">
        <v>5285</v>
      </c>
      <c r="B5290" s="6" t="str">
        <f>"201512000486"</f>
        <v>201512000486</v>
      </c>
    </row>
    <row r="5291" spans="1:2" x14ac:dyDescent="0.25">
      <c r="A5291" s="6">
        <v>5286</v>
      </c>
      <c r="B5291" s="6" t="str">
        <f>"201512000511"</f>
        <v>201512000511</v>
      </c>
    </row>
    <row r="5292" spans="1:2" x14ac:dyDescent="0.25">
      <c r="A5292" s="6">
        <v>5287</v>
      </c>
      <c r="B5292" s="6" t="str">
        <f>"201512000551"</f>
        <v>201512000551</v>
      </c>
    </row>
    <row r="5293" spans="1:2" x14ac:dyDescent="0.25">
      <c r="A5293" s="6">
        <v>5288</v>
      </c>
      <c r="B5293" s="6" t="str">
        <f>"201512000623"</f>
        <v>201512000623</v>
      </c>
    </row>
    <row r="5294" spans="1:2" x14ac:dyDescent="0.25">
      <c r="A5294" s="6">
        <v>5289</v>
      </c>
      <c r="B5294" s="6" t="str">
        <f>"201512000712"</f>
        <v>201512000712</v>
      </c>
    </row>
    <row r="5295" spans="1:2" x14ac:dyDescent="0.25">
      <c r="A5295" s="6">
        <v>5290</v>
      </c>
      <c r="B5295" s="6" t="str">
        <f>"201512000738"</f>
        <v>201512000738</v>
      </c>
    </row>
    <row r="5296" spans="1:2" x14ac:dyDescent="0.25">
      <c r="A5296" s="6">
        <v>5291</v>
      </c>
      <c r="B5296" s="6" t="str">
        <f>"201512000774"</f>
        <v>201512000774</v>
      </c>
    </row>
    <row r="5297" spans="1:2" x14ac:dyDescent="0.25">
      <c r="A5297" s="6">
        <v>5292</v>
      </c>
      <c r="B5297" s="6" t="str">
        <f>"201512000792"</f>
        <v>201512000792</v>
      </c>
    </row>
    <row r="5298" spans="1:2" x14ac:dyDescent="0.25">
      <c r="A5298" s="6">
        <v>5293</v>
      </c>
      <c r="B5298" s="6" t="str">
        <f>"201512000949"</f>
        <v>201512000949</v>
      </c>
    </row>
    <row r="5299" spans="1:2" x14ac:dyDescent="0.25">
      <c r="A5299" s="6">
        <v>5294</v>
      </c>
      <c r="B5299" s="6" t="str">
        <f>"201512000960"</f>
        <v>201512000960</v>
      </c>
    </row>
    <row r="5300" spans="1:2" x14ac:dyDescent="0.25">
      <c r="A5300" s="6">
        <v>5295</v>
      </c>
      <c r="B5300" s="6" t="str">
        <f>"201512001367"</f>
        <v>201512001367</v>
      </c>
    </row>
    <row r="5301" spans="1:2" x14ac:dyDescent="0.25">
      <c r="A5301" s="6">
        <v>5296</v>
      </c>
      <c r="B5301" s="6" t="str">
        <f>"201512001388"</f>
        <v>201512001388</v>
      </c>
    </row>
    <row r="5302" spans="1:2" x14ac:dyDescent="0.25">
      <c r="A5302" s="6">
        <v>5297</v>
      </c>
      <c r="B5302" s="6" t="str">
        <f>"201512001724"</f>
        <v>201512001724</v>
      </c>
    </row>
    <row r="5303" spans="1:2" x14ac:dyDescent="0.25">
      <c r="A5303" s="6">
        <v>5298</v>
      </c>
      <c r="B5303" s="6" t="str">
        <f>"201512001773"</f>
        <v>201512001773</v>
      </c>
    </row>
    <row r="5304" spans="1:2" x14ac:dyDescent="0.25">
      <c r="A5304" s="6">
        <v>5299</v>
      </c>
      <c r="B5304" s="6" t="str">
        <f>"201512001809"</f>
        <v>201512001809</v>
      </c>
    </row>
    <row r="5305" spans="1:2" x14ac:dyDescent="0.25">
      <c r="A5305" s="6">
        <v>5300</v>
      </c>
      <c r="B5305" s="6" t="str">
        <f>"201512002792"</f>
        <v>201512002792</v>
      </c>
    </row>
    <row r="5306" spans="1:2" x14ac:dyDescent="0.25">
      <c r="A5306" s="6">
        <v>5301</v>
      </c>
      <c r="B5306" s="6" t="str">
        <f>"201512003010"</f>
        <v>201512003010</v>
      </c>
    </row>
    <row r="5307" spans="1:2" x14ac:dyDescent="0.25">
      <c r="A5307" s="6">
        <v>5302</v>
      </c>
      <c r="B5307" s="6" t="str">
        <f>"201512003595"</f>
        <v>201512003595</v>
      </c>
    </row>
    <row r="5308" spans="1:2" x14ac:dyDescent="0.25">
      <c r="A5308" s="6">
        <v>5303</v>
      </c>
      <c r="B5308" s="6" t="str">
        <f>"201512003882"</f>
        <v>201512003882</v>
      </c>
    </row>
    <row r="5309" spans="1:2" x14ac:dyDescent="0.25">
      <c r="A5309" s="6">
        <v>5304</v>
      </c>
      <c r="B5309" s="6" t="str">
        <f>"201512004737"</f>
        <v>201512004737</v>
      </c>
    </row>
    <row r="5310" spans="1:2" x14ac:dyDescent="0.25">
      <c r="A5310" s="6">
        <v>5305</v>
      </c>
      <c r="B5310" s="6" t="str">
        <f>"201512005304"</f>
        <v>201512005304</v>
      </c>
    </row>
    <row r="5311" spans="1:2" x14ac:dyDescent="0.25">
      <c r="A5311" s="6">
        <v>5306</v>
      </c>
      <c r="B5311" s="6" t="str">
        <f>"201512005373"</f>
        <v>201512005373</v>
      </c>
    </row>
    <row r="5312" spans="1:2" x14ac:dyDescent="0.25">
      <c r="A5312" s="6">
        <v>5307</v>
      </c>
      <c r="B5312" s="6" t="str">
        <f>"201512005426"</f>
        <v>201512005426</v>
      </c>
    </row>
    <row r="5313" spans="1:2" x14ac:dyDescent="0.25">
      <c r="A5313" s="6">
        <v>5308</v>
      </c>
      <c r="B5313" s="6" t="str">
        <f>"201601000054"</f>
        <v>201601000054</v>
      </c>
    </row>
    <row r="5314" spans="1:2" x14ac:dyDescent="0.25">
      <c r="A5314" s="6">
        <v>5309</v>
      </c>
      <c r="B5314" s="6" t="str">
        <f>"201601000137"</f>
        <v>201601000137</v>
      </c>
    </row>
    <row r="5315" spans="1:2" x14ac:dyDescent="0.25">
      <c r="A5315" s="6">
        <v>5310</v>
      </c>
      <c r="B5315" s="6" t="str">
        <f>"201601001299"</f>
        <v>201601001299</v>
      </c>
    </row>
    <row r="5316" spans="1:2" x14ac:dyDescent="0.25">
      <c r="A5316" s="6">
        <v>5311</v>
      </c>
      <c r="B5316" s="6" t="str">
        <f>"201601001307"</f>
        <v>201601001307</v>
      </c>
    </row>
    <row r="5317" spans="1:2" x14ac:dyDescent="0.25">
      <c r="A5317" s="6">
        <v>5312</v>
      </c>
      <c r="B5317" s="6" t="str">
        <f>"201602000290"</f>
        <v>201602000290</v>
      </c>
    </row>
    <row r="5318" spans="1:2" x14ac:dyDescent="0.25">
      <c r="A5318" s="6">
        <v>5313</v>
      </c>
      <c r="B5318" s="6" t="str">
        <f>"201603000228"</f>
        <v>201603000228</v>
      </c>
    </row>
    <row r="5319" spans="1:2" x14ac:dyDescent="0.25">
      <c r="A5319" s="6">
        <v>5314</v>
      </c>
      <c r="B5319" s="6" t="str">
        <f>"201603000266"</f>
        <v>201603000266</v>
      </c>
    </row>
    <row r="5320" spans="1:2" x14ac:dyDescent="0.25">
      <c r="A5320" s="6">
        <v>5315</v>
      </c>
      <c r="B5320" s="6" t="str">
        <f>"201603000297"</f>
        <v>201603000297</v>
      </c>
    </row>
    <row r="5321" spans="1:2" x14ac:dyDescent="0.25">
      <c r="A5321" s="6">
        <v>5316</v>
      </c>
      <c r="B5321" s="6" t="str">
        <f>"201603000315"</f>
        <v>201603000315</v>
      </c>
    </row>
    <row r="5322" spans="1:2" x14ac:dyDescent="0.25">
      <c r="A5322" s="6">
        <v>5317</v>
      </c>
      <c r="B5322" s="6" t="str">
        <f>"201603000373"</f>
        <v>201603000373</v>
      </c>
    </row>
    <row r="5323" spans="1:2" x14ac:dyDescent="0.25">
      <c r="A5323" s="6">
        <v>5318</v>
      </c>
      <c r="B5323" s="6" t="str">
        <f>"201603000395"</f>
        <v>201603000395</v>
      </c>
    </row>
    <row r="5324" spans="1:2" x14ac:dyDescent="0.25">
      <c r="A5324" s="6">
        <v>5319</v>
      </c>
      <c r="B5324" s="6" t="str">
        <f>"201603000413"</f>
        <v>201603000413</v>
      </c>
    </row>
    <row r="5325" spans="1:2" x14ac:dyDescent="0.25">
      <c r="A5325" s="6">
        <v>5320</v>
      </c>
      <c r="B5325" s="6" t="str">
        <f>"201603000475"</f>
        <v>201603000475</v>
      </c>
    </row>
    <row r="5326" spans="1:2" x14ac:dyDescent="0.25">
      <c r="A5326" s="6">
        <v>5321</v>
      </c>
      <c r="B5326" s="6" t="str">
        <f>"201603000503"</f>
        <v>201603000503</v>
      </c>
    </row>
    <row r="5327" spans="1:2" x14ac:dyDescent="0.25">
      <c r="A5327" s="6">
        <v>5322</v>
      </c>
      <c r="B5327" s="6" t="str">
        <f>"201603000543"</f>
        <v>201603000543</v>
      </c>
    </row>
    <row r="5328" spans="1:2" x14ac:dyDescent="0.25">
      <c r="A5328" s="6">
        <v>5323</v>
      </c>
      <c r="B5328" s="6" t="str">
        <f>"201603000554"</f>
        <v>201603000554</v>
      </c>
    </row>
    <row r="5329" spans="1:2" x14ac:dyDescent="0.25">
      <c r="A5329" s="6">
        <v>5324</v>
      </c>
      <c r="B5329" s="6" t="str">
        <f>"201603000611"</f>
        <v>201603000611</v>
      </c>
    </row>
    <row r="5330" spans="1:2" x14ac:dyDescent="0.25">
      <c r="A5330" s="6">
        <v>5325</v>
      </c>
      <c r="B5330" s="6" t="str">
        <f>"201603000618"</f>
        <v>201603000618</v>
      </c>
    </row>
    <row r="5331" spans="1:2" x14ac:dyDescent="0.25">
      <c r="A5331" s="6">
        <v>5326</v>
      </c>
      <c r="B5331" s="6" t="str">
        <f>"201603000636"</f>
        <v>201603000636</v>
      </c>
    </row>
    <row r="5332" spans="1:2" x14ac:dyDescent="0.25">
      <c r="A5332" s="6">
        <v>5327</v>
      </c>
      <c r="B5332" s="6" t="str">
        <f>"201603000641"</f>
        <v>201603000641</v>
      </c>
    </row>
    <row r="5333" spans="1:2" x14ac:dyDescent="0.25">
      <c r="A5333" s="6">
        <v>5328</v>
      </c>
      <c r="B5333" s="6" t="str">
        <f>"201604000043"</f>
        <v>201604000043</v>
      </c>
    </row>
    <row r="5334" spans="1:2" x14ac:dyDescent="0.25">
      <c r="A5334" s="6">
        <v>5329</v>
      </c>
      <c r="B5334" s="6" t="str">
        <f>"201604000101"</f>
        <v>201604000101</v>
      </c>
    </row>
    <row r="5335" spans="1:2" x14ac:dyDescent="0.25">
      <c r="A5335" s="6">
        <v>5330</v>
      </c>
      <c r="B5335" s="6" t="str">
        <f>"201604000128"</f>
        <v>201604000128</v>
      </c>
    </row>
    <row r="5336" spans="1:2" x14ac:dyDescent="0.25">
      <c r="A5336" s="6">
        <v>5331</v>
      </c>
      <c r="B5336" s="6" t="str">
        <f>"201604000181"</f>
        <v>201604000181</v>
      </c>
    </row>
    <row r="5337" spans="1:2" x14ac:dyDescent="0.25">
      <c r="A5337" s="6">
        <v>5332</v>
      </c>
      <c r="B5337" s="6" t="str">
        <f>"201604000201"</f>
        <v>201604000201</v>
      </c>
    </row>
    <row r="5338" spans="1:2" x14ac:dyDescent="0.25">
      <c r="A5338" s="6">
        <v>5333</v>
      </c>
      <c r="B5338" s="6" t="str">
        <f>"201604000262"</f>
        <v>201604000262</v>
      </c>
    </row>
    <row r="5339" spans="1:2" x14ac:dyDescent="0.25">
      <c r="A5339" s="6">
        <v>5334</v>
      </c>
      <c r="B5339" s="6" t="str">
        <f>"201604000317"</f>
        <v>201604000317</v>
      </c>
    </row>
    <row r="5340" spans="1:2" x14ac:dyDescent="0.25">
      <c r="A5340" s="6">
        <v>5335</v>
      </c>
      <c r="B5340" s="6" t="str">
        <f>"201604000352"</f>
        <v>201604000352</v>
      </c>
    </row>
    <row r="5341" spans="1:2" x14ac:dyDescent="0.25">
      <c r="A5341" s="6">
        <v>5336</v>
      </c>
      <c r="B5341" s="6" t="str">
        <f>"201604000379"</f>
        <v>201604000379</v>
      </c>
    </row>
    <row r="5342" spans="1:2" x14ac:dyDescent="0.25">
      <c r="A5342" s="6">
        <v>5337</v>
      </c>
      <c r="B5342" s="6" t="str">
        <f>"201604000415"</f>
        <v>201604000415</v>
      </c>
    </row>
    <row r="5343" spans="1:2" x14ac:dyDescent="0.25">
      <c r="A5343" s="6">
        <v>5338</v>
      </c>
      <c r="B5343" s="6" t="str">
        <f>"201604000539"</f>
        <v>201604000539</v>
      </c>
    </row>
    <row r="5344" spans="1:2" x14ac:dyDescent="0.25">
      <c r="A5344" s="6">
        <v>5339</v>
      </c>
      <c r="B5344" s="6" t="str">
        <f>"201604000682"</f>
        <v>201604000682</v>
      </c>
    </row>
    <row r="5345" spans="1:2" x14ac:dyDescent="0.25">
      <c r="A5345" s="6">
        <v>5340</v>
      </c>
      <c r="B5345" s="6" t="str">
        <f>"201604000794"</f>
        <v>201604000794</v>
      </c>
    </row>
    <row r="5346" spans="1:2" x14ac:dyDescent="0.25">
      <c r="A5346" s="6">
        <v>5341</v>
      </c>
      <c r="B5346" s="6" t="str">
        <f>"201604000848"</f>
        <v>201604000848</v>
      </c>
    </row>
    <row r="5347" spans="1:2" x14ac:dyDescent="0.25">
      <c r="A5347" s="6">
        <v>5342</v>
      </c>
      <c r="B5347" s="6" t="str">
        <f>"201604000940"</f>
        <v>201604000940</v>
      </c>
    </row>
    <row r="5348" spans="1:2" x14ac:dyDescent="0.25">
      <c r="A5348" s="6">
        <v>5343</v>
      </c>
      <c r="B5348" s="6" t="str">
        <f>"201604000944"</f>
        <v>201604000944</v>
      </c>
    </row>
    <row r="5349" spans="1:2" x14ac:dyDescent="0.25">
      <c r="A5349" s="6">
        <v>5344</v>
      </c>
      <c r="B5349" s="6" t="str">
        <f>"201604001156"</f>
        <v>201604001156</v>
      </c>
    </row>
    <row r="5350" spans="1:2" x14ac:dyDescent="0.25">
      <c r="A5350" s="6">
        <v>5345</v>
      </c>
      <c r="B5350" s="6" t="str">
        <f>"201604001168"</f>
        <v>201604001168</v>
      </c>
    </row>
    <row r="5351" spans="1:2" x14ac:dyDescent="0.25">
      <c r="A5351" s="6">
        <v>5346</v>
      </c>
      <c r="B5351" s="6" t="str">
        <f>"201604001261"</f>
        <v>201604001261</v>
      </c>
    </row>
    <row r="5352" spans="1:2" x14ac:dyDescent="0.25">
      <c r="A5352" s="6">
        <v>5347</v>
      </c>
      <c r="B5352" s="6" t="str">
        <f>"201604001270"</f>
        <v>201604001270</v>
      </c>
    </row>
    <row r="5353" spans="1:2" x14ac:dyDescent="0.25">
      <c r="A5353" s="6">
        <v>5348</v>
      </c>
      <c r="B5353" s="6" t="str">
        <f>"201604001405"</f>
        <v>201604001405</v>
      </c>
    </row>
    <row r="5354" spans="1:2" x14ac:dyDescent="0.25">
      <c r="A5354" s="6">
        <v>5349</v>
      </c>
      <c r="B5354" s="6" t="str">
        <f>"201604001454"</f>
        <v>201604001454</v>
      </c>
    </row>
    <row r="5355" spans="1:2" x14ac:dyDescent="0.25">
      <c r="A5355" s="6">
        <v>5350</v>
      </c>
      <c r="B5355" s="6" t="str">
        <f>"201604001714"</f>
        <v>201604001714</v>
      </c>
    </row>
    <row r="5356" spans="1:2" x14ac:dyDescent="0.25">
      <c r="A5356" s="6">
        <v>5351</v>
      </c>
      <c r="B5356" s="6" t="str">
        <f>"201604001721"</f>
        <v>201604001721</v>
      </c>
    </row>
    <row r="5357" spans="1:2" x14ac:dyDescent="0.25">
      <c r="A5357" s="6">
        <v>5352</v>
      </c>
      <c r="B5357" s="6" t="str">
        <f>"201604001731"</f>
        <v>201604001731</v>
      </c>
    </row>
    <row r="5358" spans="1:2" x14ac:dyDescent="0.25">
      <c r="A5358" s="6">
        <v>5353</v>
      </c>
      <c r="B5358" s="6" t="str">
        <f>"201604001734"</f>
        <v>201604001734</v>
      </c>
    </row>
    <row r="5359" spans="1:2" x14ac:dyDescent="0.25">
      <c r="A5359" s="6">
        <v>5354</v>
      </c>
      <c r="B5359" s="6" t="str">
        <f>"201604001849"</f>
        <v>201604001849</v>
      </c>
    </row>
    <row r="5360" spans="1:2" x14ac:dyDescent="0.25">
      <c r="A5360" s="6">
        <v>5355</v>
      </c>
      <c r="B5360" s="6" t="str">
        <f>"201604001918"</f>
        <v>201604001918</v>
      </c>
    </row>
    <row r="5361" spans="1:2" x14ac:dyDescent="0.25">
      <c r="A5361" s="6">
        <v>5356</v>
      </c>
      <c r="B5361" s="6" t="str">
        <f>"201604002056"</f>
        <v>201604002056</v>
      </c>
    </row>
    <row r="5362" spans="1:2" x14ac:dyDescent="0.25">
      <c r="A5362" s="6">
        <v>5357</v>
      </c>
      <c r="B5362" s="6" t="str">
        <f>"201604002065"</f>
        <v>201604002065</v>
      </c>
    </row>
    <row r="5363" spans="1:2" x14ac:dyDescent="0.25">
      <c r="A5363" s="6">
        <v>5358</v>
      </c>
      <c r="B5363" s="6" t="str">
        <f>"201604002185"</f>
        <v>201604002185</v>
      </c>
    </row>
    <row r="5364" spans="1:2" x14ac:dyDescent="0.25">
      <c r="A5364" s="6">
        <v>5359</v>
      </c>
      <c r="B5364" s="6" t="str">
        <f>"201604002186"</f>
        <v>201604002186</v>
      </c>
    </row>
    <row r="5365" spans="1:2" x14ac:dyDescent="0.25">
      <c r="A5365" s="6">
        <v>5360</v>
      </c>
      <c r="B5365" s="6" t="str">
        <f>"201604002343"</f>
        <v>201604002343</v>
      </c>
    </row>
    <row r="5366" spans="1:2" x14ac:dyDescent="0.25">
      <c r="A5366" s="6">
        <v>5361</v>
      </c>
      <c r="B5366" s="6" t="str">
        <f>"201604002346"</f>
        <v>201604002346</v>
      </c>
    </row>
    <row r="5367" spans="1:2" x14ac:dyDescent="0.25">
      <c r="A5367" s="6">
        <v>5362</v>
      </c>
      <c r="B5367" s="6" t="str">
        <f>"201604002364"</f>
        <v>201604002364</v>
      </c>
    </row>
    <row r="5368" spans="1:2" x14ac:dyDescent="0.25">
      <c r="A5368" s="6">
        <v>5363</v>
      </c>
      <c r="B5368" s="6" t="str">
        <f>"201604002365"</f>
        <v>201604002365</v>
      </c>
    </row>
    <row r="5369" spans="1:2" x14ac:dyDescent="0.25">
      <c r="A5369" s="6">
        <v>5364</v>
      </c>
      <c r="B5369" s="6" t="str">
        <f>"201604002488"</f>
        <v>201604002488</v>
      </c>
    </row>
    <row r="5370" spans="1:2" x14ac:dyDescent="0.25">
      <c r="A5370" s="6">
        <v>5365</v>
      </c>
      <c r="B5370" s="6" t="str">
        <f>"201604002521"</f>
        <v>201604002521</v>
      </c>
    </row>
    <row r="5371" spans="1:2" x14ac:dyDescent="0.25">
      <c r="A5371" s="6">
        <v>5366</v>
      </c>
      <c r="B5371" s="6" t="str">
        <f>"201604002545"</f>
        <v>201604002545</v>
      </c>
    </row>
    <row r="5372" spans="1:2" x14ac:dyDescent="0.25">
      <c r="A5372" s="6">
        <v>5367</v>
      </c>
      <c r="B5372" s="6" t="str">
        <f>"201604002621"</f>
        <v>201604002621</v>
      </c>
    </row>
    <row r="5373" spans="1:2" x14ac:dyDescent="0.25">
      <c r="A5373" s="6">
        <v>5368</v>
      </c>
      <c r="B5373" s="6" t="str">
        <f>"201604002623"</f>
        <v>201604002623</v>
      </c>
    </row>
    <row r="5374" spans="1:2" x14ac:dyDescent="0.25">
      <c r="A5374" s="6">
        <v>5369</v>
      </c>
      <c r="B5374" s="6" t="str">
        <f>"201604002692"</f>
        <v>201604002692</v>
      </c>
    </row>
    <row r="5375" spans="1:2" x14ac:dyDescent="0.25">
      <c r="A5375" s="6">
        <v>5370</v>
      </c>
      <c r="B5375" s="6" t="str">
        <f>"201604002797"</f>
        <v>201604002797</v>
      </c>
    </row>
    <row r="5376" spans="1:2" x14ac:dyDescent="0.25">
      <c r="A5376" s="6">
        <v>5371</v>
      </c>
      <c r="B5376" s="6" t="str">
        <f>"201604002822"</f>
        <v>201604002822</v>
      </c>
    </row>
    <row r="5377" spans="1:2" x14ac:dyDescent="0.25">
      <c r="A5377" s="6">
        <v>5372</v>
      </c>
      <c r="B5377" s="6" t="str">
        <f>"201604002838"</f>
        <v>201604002838</v>
      </c>
    </row>
    <row r="5378" spans="1:2" x14ac:dyDescent="0.25">
      <c r="A5378" s="6">
        <v>5373</v>
      </c>
      <c r="B5378" s="6" t="str">
        <f>"201604002926"</f>
        <v>201604002926</v>
      </c>
    </row>
    <row r="5379" spans="1:2" x14ac:dyDescent="0.25">
      <c r="A5379" s="6">
        <v>5374</v>
      </c>
      <c r="B5379" s="6" t="str">
        <f>"201604003185"</f>
        <v>201604003185</v>
      </c>
    </row>
    <row r="5380" spans="1:2" x14ac:dyDescent="0.25">
      <c r="A5380" s="6">
        <v>5375</v>
      </c>
      <c r="B5380" s="6" t="str">
        <f>"201604003228"</f>
        <v>201604003228</v>
      </c>
    </row>
    <row r="5381" spans="1:2" x14ac:dyDescent="0.25">
      <c r="A5381" s="6">
        <v>5376</v>
      </c>
      <c r="B5381" s="6" t="str">
        <f>"201604003276"</f>
        <v>201604003276</v>
      </c>
    </row>
    <row r="5382" spans="1:2" x14ac:dyDescent="0.25">
      <c r="A5382" s="6">
        <v>5377</v>
      </c>
      <c r="B5382" s="6" t="str">
        <f>"201604003348"</f>
        <v>201604003348</v>
      </c>
    </row>
    <row r="5383" spans="1:2" x14ac:dyDescent="0.25">
      <c r="A5383" s="6">
        <v>5378</v>
      </c>
      <c r="B5383" s="6" t="str">
        <f>"201604003360"</f>
        <v>201604003360</v>
      </c>
    </row>
    <row r="5384" spans="1:2" x14ac:dyDescent="0.25">
      <c r="A5384" s="6">
        <v>5379</v>
      </c>
      <c r="B5384" s="6" t="str">
        <f>"201604003474"</f>
        <v>201604003474</v>
      </c>
    </row>
    <row r="5385" spans="1:2" x14ac:dyDescent="0.25">
      <c r="A5385" s="6">
        <v>5380</v>
      </c>
      <c r="B5385" s="6" t="str">
        <f>"201604003565"</f>
        <v>201604003565</v>
      </c>
    </row>
    <row r="5386" spans="1:2" x14ac:dyDescent="0.25">
      <c r="A5386" s="6">
        <v>5381</v>
      </c>
      <c r="B5386" s="6" t="str">
        <f>"201604003594"</f>
        <v>201604003594</v>
      </c>
    </row>
    <row r="5387" spans="1:2" x14ac:dyDescent="0.25">
      <c r="A5387" s="6">
        <v>5382</v>
      </c>
      <c r="B5387" s="6" t="str">
        <f>"201604003750"</f>
        <v>201604003750</v>
      </c>
    </row>
    <row r="5388" spans="1:2" x14ac:dyDescent="0.25">
      <c r="A5388" s="6">
        <v>5383</v>
      </c>
      <c r="B5388" s="6" t="str">
        <f>"201604003765"</f>
        <v>201604003765</v>
      </c>
    </row>
    <row r="5389" spans="1:2" x14ac:dyDescent="0.25">
      <c r="A5389" s="6">
        <v>5384</v>
      </c>
      <c r="B5389" s="6" t="str">
        <f>"201604003766"</f>
        <v>201604003766</v>
      </c>
    </row>
    <row r="5390" spans="1:2" x14ac:dyDescent="0.25">
      <c r="A5390" s="6">
        <v>5385</v>
      </c>
      <c r="B5390" s="6" t="str">
        <f>"201604003951"</f>
        <v>201604003951</v>
      </c>
    </row>
    <row r="5391" spans="1:2" x14ac:dyDescent="0.25">
      <c r="A5391" s="6">
        <v>5386</v>
      </c>
      <c r="B5391" s="6" t="str">
        <f>"201604004015"</f>
        <v>201604004015</v>
      </c>
    </row>
    <row r="5392" spans="1:2" x14ac:dyDescent="0.25">
      <c r="A5392" s="6">
        <v>5387</v>
      </c>
      <c r="B5392" s="6" t="str">
        <f>"201604004071"</f>
        <v>201604004071</v>
      </c>
    </row>
    <row r="5393" spans="1:2" x14ac:dyDescent="0.25">
      <c r="A5393" s="6">
        <v>5388</v>
      </c>
      <c r="B5393" s="6" t="str">
        <f>"201604004158"</f>
        <v>201604004158</v>
      </c>
    </row>
    <row r="5394" spans="1:2" x14ac:dyDescent="0.25">
      <c r="A5394" s="6">
        <v>5389</v>
      </c>
      <c r="B5394" s="6" t="str">
        <f>"201604004397"</f>
        <v>201604004397</v>
      </c>
    </row>
    <row r="5395" spans="1:2" x14ac:dyDescent="0.25">
      <c r="A5395" s="6">
        <v>5390</v>
      </c>
      <c r="B5395" s="6" t="str">
        <f>"201604004489"</f>
        <v>201604004489</v>
      </c>
    </row>
    <row r="5396" spans="1:2" x14ac:dyDescent="0.25">
      <c r="A5396" s="6">
        <v>5391</v>
      </c>
      <c r="B5396" s="6" t="str">
        <f>"201604004512"</f>
        <v>201604004512</v>
      </c>
    </row>
    <row r="5397" spans="1:2" x14ac:dyDescent="0.25">
      <c r="A5397" s="6">
        <v>5392</v>
      </c>
      <c r="B5397" s="6" t="str">
        <f>"201604004528"</f>
        <v>201604004528</v>
      </c>
    </row>
    <row r="5398" spans="1:2" x14ac:dyDescent="0.25">
      <c r="A5398" s="6">
        <v>5393</v>
      </c>
      <c r="B5398" s="6" t="str">
        <f>"201604004539"</f>
        <v>201604004539</v>
      </c>
    </row>
    <row r="5399" spans="1:2" x14ac:dyDescent="0.25">
      <c r="A5399" s="6">
        <v>5394</v>
      </c>
      <c r="B5399" s="6" t="str">
        <f>"201604004610"</f>
        <v>201604004610</v>
      </c>
    </row>
    <row r="5400" spans="1:2" x14ac:dyDescent="0.25">
      <c r="A5400" s="6">
        <v>5395</v>
      </c>
      <c r="B5400" s="6" t="str">
        <f>"201604004675"</f>
        <v>201604004675</v>
      </c>
    </row>
    <row r="5401" spans="1:2" x14ac:dyDescent="0.25">
      <c r="A5401" s="6">
        <v>5396</v>
      </c>
      <c r="B5401" s="6" t="str">
        <f>"201604004802"</f>
        <v>201604004802</v>
      </c>
    </row>
    <row r="5402" spans="1:2" x14ac:dyDescent="0.25">
      <c r="A5402" s="6">
        <v>5397</v>
      </c>
      <c r="B5402" s="6" t="str">
        <f>"201604004804"</f>
        <v>201604004804</v>
      </c>
    </row>
    <row r="5403" spans="1:2" x14ac:dyDescent="0.25">
      <c r="A5403" s="6">
        <v>5398</v>
      </c>
      <c r="B5403" s="6" t="str">
        <f>"201604004850"</f>
        <v>201604004850</v>
      </c>
    </row>
    <row r="5404" spans="1:2" x14ac:dyDescent="0.25">
      <c r="A5404" s="6">
        <v>5399</v>
      </c>
      <c r="B5404" s="6" t="str">
        <f>"201604004921"</f>
        <v>201604004921</v>
      </c>
    </row>
    <row r="5405" spans="1:2" x14ac:dyDescent="0.25">
      <c r="A5405" s="6">
        <v>5400</v>
      </c>
      <c r="B5405" s="6" t="str">
        <f>"201604004924"</f>
        <v>201604004924</v>
      </c>
    </row>
    <row r="5406" spans="1:2" x14ac:dyDescent="0.25">
      <c r="A5406" s="6">
        <v>5401</v>
      </c>
      <c r="B5406" s="6" t="str">
        <f>"201604004990"</f>
        <v>201604004990</v>
      </c>
    </row>
    <row r="5407" spans="1:2" x14ac:dyDescent="0.25">
      <c r="A5407" s="6">
        <v>5402</v>
      </c>
      <c r="B5407" s="6" t="str">
        <f>"201604005139"</f>
        <v>201604005139</v>
      </c>
    </row>
    <row r="5408" spans="1:2" x14ac:dyDescent="0.25">
      <c r="A5408" s="6">
        <v>5403</v>
      </c>
      <c r="B5408" s="6" t="str">
        <f>"201604005147"</f>
        <v>201604005147</v>
      </c>
    </row>
    <row r="5409" spans="1:2" x14ac:dyDescent="0.25">
      <c r="A5409" s="6">
        <v>5404</v>
      </c>
      <c r="B5409" s="6" t="str">
        <f>"201604005184"</f>
        <v>201604005184</v>
      </c>
    </row>
    <row r="5410" spans="1:2" x14ac:dyDescent="0.25">
      <c r="A5410" s="6">
        <v>5405</v>
      </c>
      <c r="B5410" s="6" t="str">
        <f>"201604005360"</f>
        <v>201604005360</v>
      </c>
    </row>
    <row r="5411" spans="1:2" x14ac:dyDescent="0.25">
      <c r="A5411" s="6">
        <v>5406</v>
      </c>
      <c r="B5411" s="6" t="str">
        <f>"201604005832"</f>
        <v>201604005832</v>
      </c>
    </row>
    <row r="5412" spans="1:2" x14ac:dyDescent="0.25">
      <c r="A5412" s="6">
        <v>5407</v>
      </c>
      <c r="B5412" s="6" t="str">
        <f>"201604005963"</f>
        <v>201604005963</v>
      </c>
    </row>
    <row r="5413" spans="1:2" x14ac:dyDescent="0.25">
      <c r="A5413" s="6">
        <v>5408</v>
      </c>
      <c r="B5413" s="6" t="str">
        <f>"201604006001"</f>
        <v>201604006001</v>
      </c>
    </row>
    <row r="5414" spans="1:2" x14ac:dyDescent="0.25">
      <c r="A5414" s="6">
        <v>5409</v>
      </c>
      <c r="B5414" s="6" t="str">
        <f>"201604006200"</f>
        <v>201604006200</v>
      </c>
    </row>
    <row r="5415" spans="1:2" x14ac:dyDescent="0.25">
      <c r="A5415" s="6">
        <v>5410</v>
      </c>
      <c r="B5415" s="6" t="str">
        <f>"201604006243"</f>
        <v>201604006243</v>
      </c>
    </row>
    <row r="5416" spans="1:2" x14ac:dyDescent="0.25">
      <c r="A5416" s="6">
        <v>5411</v>
      </c>
      <c r="B5416" s="6" t="str">
        <f>"201604006273"</f>
        <v>201604006273</v>
      </c>
    </row>
    <row r="5417" spans="1:2" x14ac:dyDescent="0.25">
      <c r="A5417" s="6">
        <v>5412</v>
      </c>
      <c r="B5417" s="6" t="str">
        <f>"201605000158"</f>
        <v>201605000158</v>
      </c>
    </row>
    <row r="5418" spans="1:2" x14ac:dyDescent="0.25">
      <c r="A5418" s="6">
        <v>5413</v>
      </c>
      <c r="B5418" s="6" t="str">
        <f>"201605000166"</f>
        <v>201605000166</v>
      </c>
    </row>
    <row r="5419" spans="1:2" x14ac:dyDescent="0.25">
      <c r="A5419" s="6">
        <v>5414</v>
      </c>
      <c r="B5419" s="6" t="str">
        <f>"201606000078"</f>
        <v>201606000078</v>
      </c>
    </row>
    <row r="5420" spans="1:2" x14ac:dyDescent="0.25">
      <c r="A5420" s="6">
        <v>5415</v>
      </c>
      <c r="B5420" s="6" t="str">
        <f>"201606000146"</f>
        <v>201606000146</v>
      </c>
    </row>
    <row r="5421" spans="1:2" x14ac:dyDescent="0.25">
      <c r="A5421" s="6">
        <v>5416</v>
      </c>
      <c r="B5421" s="6" t="str">
        <f>"20160703385"</f>
        <v>20160703385</v>
      </c>
    </row>
    <row r="5422" spans="1:2" x14ac:dyDescent="0.25">
      <c r="A5422" s="6">
        <v>5417</v>
      </c>
      <c r="B5422" s="6" t="str">
        <f>"20160707619"</f>
        <v>20160707619</v>
      </c>
    </row>
    <row r="5423" spans="1:2" x14ac:dyDescent="0.25">
      <c r="A5423" s="6">
        <v>5418</v>
      </c>
      <c r="B5423" s="6" t="str">
        <f>"20160711939"</f>
        <v>20160711939</v>
      </c>
    </row>
  </sheetData>
  <sortState ref="B6:B5423">
    <sortCondition ref="B6:B5423"/>
  </sortState>
  <mergeCells count="3">
    <mergeCell ref="A1:B1"/>
    <mergeCell ref="A2:B2"/>
    <mergeCell ref="A3:B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ΠΕ</vt:lpstr>
      <vt:lpstr>ΤΕ</vt:lpstr>
      <vt:lpstr>ΔΕ &amp; ΥΕ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2022-07-04T09:47:29Z</dcterms:modified>
</cp:coreProperties>
</file>